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1790" windowHeight="12120" activeTab="0"/>
  </bookViews>
  <sheets>
    <sheet name="Introduction" sheetId="1" r:id="rId1"/>
    <sheet name="HEALTH INEQUALITIES TOOL" sheetId="2" r:id="rId2"/>
    <sheet name="Charts" sheetId="3" r:id="rId3"/>
    <sheet name="assumptions &amp; notes" sheetId="4" r:id="rId4"/>
    <sheet name="data &amp; calculations" sheetId="5" r:id="rId5"/>
    <sheet name="LookUpData" sheetId="6" r:id="rId6"/>
    <sheet name="SIMD distributions" sheetId="7" r:id="rId7"/>
    <sheet name="Lists" sheetId="8" state="hidden" r:id="rId8"/>
  </sheets>
  <definedNames>
    <definedName name="area">'Lists'!$G$1:$G$3</definedName>
    <definedName name="areas">'Lists'!$G$1:$G$2</definedName>
    <definedName name="avail">'Lists'!$A$1:$A$3</definedName>
    <definedName name="availability">'Lists'!$A$1:$A$2</definedName>
    <definedName name="comparator">'Lists'!$G$1:$G$2</definedName>
    <definedName name="geog">'Lists'!$D$1:$D$1</definedName>
    <definedName name="GeogList">'LookUpData'!$B$1:$L$1</definedName>
    <definedName name="geography">'Lists'!$D$1:$D$53</definedName>
    <definedName name="localarea">'Lists'!$D$1:$D$85</definedName>
    <definedName name="modify">'Lists'!$B$1:$B$2</definedName>
    <definedName name="null">'Lists'!$G$1:$G$2</definedName>
    <definedName name="outmodel">'Lists'!$C$1:$C$2</definedName>
    <definedName name="SIMD">'Lists'!$E$1:$E$8</definedName>
    <definedName name="YN">'Lists'!$F$1:$F$2</definedName>
  </definedNames>
  <calcPr fullCalcOnLoad="1"/>
</workbook>
</file>

<file path=xl/sharedStrings.xml><?xml version="1.0" encoding="utf-8"?>
<sst xmlns="http://schemas.openxmlformats.org/spreadsheetml/2006/main" count="7195" uniqueCount="386">
  <si>
    <t>Throughput</t>
  </si>
  <si>
    <t>Investment</t>
  </si>
  <si>
    <t>Baseline</t>
  </si>
  <si>
    <t>Modified</t>
  </si>
  <si>
    <t>View data source</t>
  </si>
  <si>
    <t>SIMD Distribution</t>
  </si>
  <si>
    <t>Success rate</t>
  </si>
  <si>
    <t>Scotland</t>
  </si>
  <si>
    <t>Even distribution</t>
  </si>
  <si>
    <t>Perfect targeting to Q1</t>
  </si>
  <si>
    <t>Perfect targeting to Q1&amp;2</t>
  </si>
  <si>
    <t>User specified distribution</t>
  </si>
  <si>
    <t>Total cost</t>
  </si>
  <si>
    <t>Q1</t>
  </si>
  <si>
    <t>Q2</t>
  </si>
  <si>
    <t>Q3</t>
  </si>
  <si>
    <t>Q4</t>
  </si>
  <si>
    <t>Q5</t>
  </si>
  <si>
    <t>Parameter to model</t>
  </si>
  <si>
    <t>Baseline distribution</t>
  </si>
  <si>
    <t>Population Health Outcomes</t>
  </si>
  <si>
    <t>Health Inequalities Outcomes</t>
  </si>
  <si>
    <t>Gain in life expectancy (years)</t>
  </si>
  <si>
    <t>Q 1</t>
  </si>
  <si>
    <t>Q 2</t>
  </si>
  <si>
    <t>Q 3</t>
  </si>
  <si>
    <t>Q 4</t>
  </si>
  <si>
    <t>Q 5</t>
  </si>
  <si>
    <t>Male 15-19</t>
  </si>
  <si>
    <t>Male 20-24</t>
  </si>
  <si>
    <t>Male 25-29</t>
  </si>
  <si>
    <t>Male 30-34</t>
  </si>
  <si>
    <t>Male 35-39</t>
  </si>
  <si>
    <t>Male 40-44</t>
  </si>
  <si>
    <t>Male 45-49</t>
  </si>
  <si>
    <t>Male 50-54</t>
  </si>
  <si>
    <t>Male 55-59</t>
  </si>
  <si>
    <t>Male 60-64</t>
  </si>
  <si>
    <t>Male 65-69</t>
  </si>
  <si>
    <t>Male 70-74</t>
  </si>
  <si>
    <t>Male 75-79</t>
  </si>
  <si>
    <t>Male 80-84</t>
  </si>
  <si>
    <t>Female 15-19</t>
  </si>
  <si>
    <t>Female 20-24</t>
  </si>
  <si>
    <t>Female 25-29</t>
  </si>
  <si>
    <t>Female 30-34</t>
  </si>
  <si>
    <t>Female 35-39</t>
  </si>
  <si>
    <t>Female 40-44</t>
  </si>
  <si>
    <t>Female 45-49</t>
  </si>
  <si>
    <t>Female 50-54</t>
  </si>
  <si>
    <t>Female 55-59</t>
  </si>
  <si>
    <t>Female 60-64</t>
  </si>
  <si>
    <t>Female 65-69</t>
  </si>
  <si>
    <t>Female 70-74</t>
  </si>
  <si>
    <t>Female 75-79</t>
  </si>
  <si>
    <t>Female 80-84</t>
  </si>
  <si>
    <t>Population size</t>
  </si>
  <si>
    <t>Number eligible for intervention</t>
  </si>
  <si>
    <t>Males</t>
  </si>
  <si>
    <t>Females</t>
  </si>
  <si>
    <t>Yes</t>
  </si>
  <si>
    <t>No</t>
  </si>
  <si>
    <t>New life expectancy (years)</t>
  </si>
  <si>
    <t>New life expectancy gap (years)</t>
  </si>
  <si>
    <t>Local area average</t>
  </si>
  <si>
    <t>Change in life expectancy gap (%)</t>
  </si>
  <si>
    <t>No. of 'successful' interventions</t>
  </si>
  <si>
    <t>Life expectancy in MDQ (years)</t>
  </si>
  <si>
    <t>Life expectancy gap (years)</t>
  </si>
  <si>
    <t>All, by SIMD</t>
  </si>
  <si>
    <t>Males, by SIMD</t>
  </si>
  <si>
    <t>Females, by SIMD</t>
  </si>
  <si>
    <t>Population Size [National SIMD ranks]</t>
  </si>
  <si>
    <t>Life expectancy gap comparator</t>
  </si>
  <si>
    <t>age/sex breakdown: Q1</t>
  </si>
  <si>
    <t>age/sex breakdown: Q2</t>
  </si>
  <si>
    <t>age/sex breakdown: Q3</t>
  </si>
  <si>
    <t>age/sex breakdown: Q4</t>
  </si>
  <si>
    <t>age/sex breakdown: Q5</t>
  </si>
  <si>
    <t>Throughput number</t>
  </si>
  <si>
    <t>All cause deaths</t>
  </si>
  <si>
    <t>age/sex breakdown: All</t>
  </si>
  <si>
    <t>Male &lt;1</t>
  </si>
  <si>
    <t>Male 1-4</t>
  </si>
  <si>
    <t>Male 5-9</t>
  </si>
  <si>
    <t>Male 10-14</t>
  </si>
  <si>
    <t>Male 85+</t>
  </si>
  <si>
    <t>Female &lt;1</t>
  </si>
  <si>
    <t>Female 1-4</t>
  </si>
  <si>
    <t>Female 5-9</t>
  </si>
  <si>
    <t>Female 10-14</t>
  </si>
  <si>
    <t>Female 85+</t>
  </si>
  <si>
    <t>Age at start of interval</t>
  </si>
  <si>
    <t>Width of interval</t>
  </si>
  <si>
    <t>Fraction of age interval</t>
  </si>
  <si>
    <t>Age specific death rate</t>
  </si>
  <si>
    <t>Conditional probability of death</t>
  </si>
  <si>
    <t>Conditional probability of survival</t>
  </si>
  <si>
    <t>Life table cohort population</t>
  </si>
  <si>
    <t>Life table deaths</t>
  </si>
  <si>
    <t>Number of years lived</t>
  </si>
  <si>
    <t>Cumulative years lived</t>
  </si>
  <si>
    <t>LE calculated within spreadsheet using the Chiang method</t>
  </si>
  <si>
    <t>Baseline recruitment rate required</t>
  </si>
  <si>
    <t>Summed total of age/sex/quintile population estimates within target age range (20-75)</t>
  </si>
  <si>
    <t>Number of individuals attending 12-month Counterweight appointment, calculated from throughput and 'success rate'</t>
  </si>
  <si>
    <t>Life expectancy (years)</t>
  </si>
  <si>
    <t>Baseline throughput</t>
  </si>
  <si>
    <t>Life expectancy at baseline</t>
  </si>
  <si>
    <t>Life expectancy, Scotland</t>
  </si>
  <si>
    <t>User input 2: current activity</t>
  </si>
  <si>
    <t>User input 3: model data</t>
  </si>
  <si>
    <t>User input 1: population</t>
  </si>
  <si>
    <t>SIMD Quintile</t>
  </si>
  <si>
    <t>User input value</t>
  </si>
  <si>
    <t>User input value, adjusted for user-defined SIMD distribution</t>
  </si>
  <si>
    <t>Proportional to eligibility</t>
  </si>
  <si>
    <t>n/a</t>
  </si>
  <si>
    <t>Eligible Population Denominator</t>
  </si>
  <si>
    <t>Scottish Health Survey 2009: percentage with BMI&gt;30, all adults (i.e. this percentage is not based on the target age range)</t>
  </si>
  <si>
    <t>SIMD weighting</t>
  </si>
  <si>
    <t>Aggregated sum of males / females in this quintile</t>
  </si>
  <si>
    <t>Aggregated sum of throughput number in each quintile</t>
  </si>
  <si>
    <t>Weighting based on prevalence in this SIMD quintile compared with the average for all SIMD quintiles</t>
  </si>
  <si>
    <t>Aggregated sum of throughput number in each age group</t>
  </si>
  <si>
    <t>Calculated baseline annual throughput</t>
  </si>
  <si>
    <t>Percentage of eligible population required to go through the intervention (annually); note that this will be the same for all groups where throughput mirrors eligibility</t>
  </si>
  <si>
    <t>Baseline calculations based on imported population data….</t>
  </si>
  <si>
    <t>Modelled intermediate data</t>
  </si>
  <si>
    <t>Modelled throughput number</t>
  </si>
  <si>
    <t>Modelled recruitment rate required</t>
  </si>
  <si>
    <t>Health Inequalities Tool for Scotland (HITS): Counterweight</t>
  </si>
  <si>
    <t>Relative risk of death in obese group</t>
  </si>
  <si>
    <t>Scottish Health Survey 2008: (observed) percentage with BMI&gt;30, all adults aged 16+ in SIMD quintile</t>
  </si>
  <si>
    <t>Scottish Health Survey 2010 (obesity prevalence by age, inferred since published data is in age bands of greater than 5 years)</t>
  </si>
  <si>
    <t>Obesity prevalence, source data by age &amp; SIMD seperately</t>
  </si>
  <si>
    <t>Obesity prevalence, estimated actual data by age / SIMD</t>
  </si>
  <si>
    <t>Prevalence by age/sex, weighted by prevalence by SIMD - this gives a rough estimate of prevalence which is appropriate to the age/sex/SIMD group</t>
  </si>
  <si>
    <t>Estimated actual prevalence by age/sex/SIMD, multiplied by the eligible population denominator</t>
  </si>
  <si>
    <t>Aggregated sum of number eligible in each SIMD / age group</t>
  </si>
  <si>
    <t>Aggregated sum of number eligible in each SIMD quintile</t>
  </si>
  <si>
    <t>Prevalence calculated from number eligible and eligible population denominator: note that this does not equal the prevalence estimates from the source data as these relate to the whole population and do not take account of eligibility criteria (age range), demographics or SIMD distribution.</t>
  </si>
  <si>
    <t xml:space="preserve">Data on the effectiveness of Counterweight are drawn from published results from the implementation of Counterweight in Scotland, 2006-2010. This is referred to as 'established practice' but it is important to note that two of the three phases of implementation were aligned with Keep Well and therefore targeted people from the 15% most deprived areas of Scotland. Comparison between the data from implementing Counterweight in Scotland and the original Counterweight evaluation suggest that 12-month attendance rates were lower in the Scottish implementation (although weight loss in those attending was slightly higher). One possible explanation for the difference is that 12-month attendance is lower for more deprived population groups; however no analyses are available to confirm or quantify this effect. Accordingly, the effectiveness data from the Scottish implementation are applied to all population groups and an assumption that effectiveness does not vary is made.  </t>
  </si>
  <si>
    <t>Counterweight Project Team. The Implementation of the Counterweight Programme in Scotland, UK. 2012, Family Practice; Vol 29, pi139-i144</t>
  </si>
  <si>
    <t>The background weight gain for obese individuals in the absence of the Counterweight intervention is, on average, 1kg per year. This equates to a 0.37 kg/m2 gain in BMI. Hence, Counterweight participants attending at 12 month follow up will weigh 4.7kg less and have a BMI that is lower by 1.73kg/m2, compared with the non-intervention group. The HITS model reports impact at this point and does not model change in BMI further into the future.</t>
  </si>
  <si>
    <t xml:space="preserve">Counterweight Project Team. The Implementation of the Counterweight Programme in Scotland, UK. 2012, Family Practice; Vol 29, pi139-i144. Data by age/sex/SIMD subgroup are either unavailable or insufficiently robust so the success rate is assumed to not vary by these factors. For definition of success rate and associated caveats, see 'assumptions and notes'. </t>
  </si>
  <si>
    <t>Proportion of whole population undergoing the intervention (user-defined), multiplied by the number eligible in this age/sex/SIMD group. This applies an assumption that baseline throughput distribution is proportional to eligibility; however, the data can be replaced with the actual baseline distribution where such information is available.</t>
  </si>
  <si>
    <t>User input data!</t>
  </si>
  <si>
    <t>Population Attributable Risk</t>
  </si>
  <si>
    <t>Calculated from relative risk and baseline prevalence of risk factor</t>
  </si>
  <si>
    <t>Mortality rate in obese group</t>
  </si>
  <si>
    <t>Mortality rate in successful intervention group</t>
  </si>
  <si>
    <t>Number of deaths non-intervention group</t>
  </si>
  <si>
    <t>Number of deaths intervention group</t>
  </si>
  <si>
    <t>Number of deaths non-obese group</t>
  </si>
  <si>
    <t>Mortality rate in non-obese group</t>
  </si>
  <si>
    <t>Total number of deaths</t>
  </si>
  <si>
    <t>Modelled mortality rate</t>
  </si>
  <si>
    <t>Modelled Outcome Life Expectancy</t>
  </si>
  <si>
    <t>Variables for estimating the impact of intervention on mortality</t>
  </si>
  <si>
    <t>Number of deaths prevented</t>
  </si>
  <si>
    <t>Cost per intervention (£)</t>
  </si>
  <si>
    <t>Number with BMI remaining at baseline level</t>
  </si>
  <si>
    <t>New mean BMI</t>
  </si>
  <si>
    <t>Risk Factor Outcomes</t>
  </si>
  <si>
    <t>Mean BMI (kg/m2)</t>
  </si>
  <si>
    <t>Change in mean BMI in MDQ (kg/m2)</t>
  </si>
  <si>
    <t>Recruitment rate required</t>
  </si>
  <si>
    <t>Scottish Health Survey, 2008</t>
  </si>
  <si>
    <t>Mean BMI in MDQ (kg/m2)</t>
  </si>
  <si>
    <t>Number with BMI gain</t>
  </si>
  <si>
    <t xml:space="preserve">Number with BMI loss </t>
  </si>
  <si>
    <t>The maximum recruitment rate required is based on sex/SIMD groups, without consideration of age bands within those groups. For example, the maximum recruitment rate may refer to the recruitment necessary in Q1 females. Depending on the age distribution within this group, an even higher recruitment rate may be necessary for some age bands. The assumption here is that this can be achieved, or balanced by extra recruitment from other age bands, and so the required recruitment rate is not affected by age distribution.</t>
  </si>
  <si>
    <t>The relative risk of mortality for individuals who are obese is the same, on average, for all age groups</t>
  </si>
  <si>
    <t>User specified distribution*</t>
  </si>
  <si>
    <t>Obesity prevalence</t>
  </si>
  <si>
    <t xml:space="preserve">Estimated background weight gain comes from an individual-level simulation model originally developed for the 2006 NICE obesity guideline. </t>
  </si>
  <si>
    <t>All patients identified as eligible as per Counterweight evaluation paper start the intervention (no information to the contrary is published). It is assumed that sub-optimal uptake, compliance and effect size are all rolled into the estimate of 'success rate'.</t>
  </si>
  <si>
    <t xml:space="preserve">Obesity is the causal factor in driving mortality rather than being confounded by another causal route. Note that the Prospective Studies Collaboration paper adjusts for smoking status but there is no adjustment for other potential confounders such as income, socio-economic status,  alcohol consumption or diet. </t>
  </si>
  <si>
    <t>Assumptions &amp; Notes</t>
  </si>
  <si>
    <t>Deaths prevented (per year)</t>
  </si>
  <si>
    <t>Hospital admissions saved (per year)</t>
  </si>
  <si>
    <t>Deaths prevented in MDQ (per year)</t>
  </si>
  <si>
    <t>Hospital admissions saved in MDQ (per year)</t>
  </si>
  <si>
    <r>
      <t xml:space="preserve">Note that the approach used to model the impact of reduced BMI on mortality is based on weight loss </t>
    </r>
    <r>
      <rPr>
        <i/>
        <sz val="10"/>
        <rFont val="Arial"/>
        <family val="2"/>
      </rPr>
      <t>within</t>
    </r>
    <r>
      <rPr>
        <sz val="10"/>
        <rFont val="Arial"/>
        <family val="0"/>
      </rPr>
      <t xml:space="preserve"> the obese group: it therefore precludes estimation of change in the prevalence of obesity. Given that the mean BMI of individuals going through Counterweight is around 37kg/m2 and the average decrease in BMI is 1.1kg/m2 it is likely that only a small minority of participants will actually move out of the obese group.</t>
    </r>
  </si>
  <si>
    <t>Change in number of successful interventions</t>
  </si>
  <si>
    <t>All calculations are based on the division of the population into groups defined by SIMD quintile, sex, and 5-year age band. It is assumed that there is no variaton with respect to any variable within these groups.</t>
  </si>
  <si>
    <t>ISD Scotland</t>
  </si>
  <si>
    <t>Ayrshire &amp; Arran Health Board</t>
  </si>
  <si>
    <t>Borders Health Board</t>
  </si>
  <si>
    <t>Dumfries &amp; Galloway Health Board</t>
  </si>
  <si>
    <t>Fife Health Board</t>
  </si>
  <si>
    <t>Forth Valley Health Board</t>
  </si>
  <si>
    <t>Grampian Health Board</t>
  </si>
  <si>
    <t>Greater Glasgow &amp; Clyde Health Board</t>
  </si>
  <si>
    <t>Highland Health Board</t>
  </si>
  <si>
    <t>Lanarkshire Health Board</t>
  </si>
  <si>
    <t>Lothian Health Board</t>
  </si>
  <si>
    <t>Orkney Health Board</t>
  </si>
  <si>
    <t>Shetland Health Board</t>
  </si>
  <si>
    <t>Tayside Health Board</t>
  </si>
  <si>
    <t>Western Isles Health Board</t>
  </si>
  <si>
    <t>Aberdeen City Local Authority</t>
  </si>
  <si>
    <t>Aberdeenshire Local Authority</t>
  </si>
  <si>
    <t>Angus Local Authority</t>
  </si>
  <si>
    <t>Argyll &amp; Bute Local Authority</t>
  </si>
  <si>
    <t>Clackmannanshire Local Authority</t>
  </si>
  <si>
    <t>Dumfries &amp; Galloway Local Authority</t>
  </si>
  <si>
    <t>Dundee City Local Authority</t>
  </si>
  <si>
    <t>East Ayrshire Local Authority</t>
  </si>
  <si>
    <t>East Dunbartonshire Local Authority</t>
  </si>
  <si>
    <t>East Lothian Local Authority</t>
  </si>
  <si>
    <t>East Renfrewshire Local Authority</t>
  </si>
  <si>
    <t>Edinburgh, City of Local Authority</t>
  </si>
  <si>
    <t>Eilean Siar Local Authority</t>
  </si>
  <si>
    <t>Falkirk Local Authority</t>
  </si>
  <si>
    <t>Fife Local Authority</t>
  </si>
  <si>
    <t>Glasgow City Local Authority</t>
  </si>
  <si>
    <t>Highland Local Authority</t>
  </si>
  <si>
    <t>Inverclyde Local Authority</t>
  </si>
  <si>
    <t>Midlothian Local Authority</t>
  </si>
  <si>
    <t>Moray Local Authority</t>
  </si>
  <si>
    <t>North Ayrshire Local Authority</t>
  </si>
  <si>
    <t>North Lanarkshire Local Authority</t>
  </si>
  <si>
    <t>Orkney Islands Local Authority</t>
  </si>
  <si>
    <t>Perth &amp; Kinross Local Authority</t>
  </si>
  <si>
    <t>Renfrewshire Local Authority</t>
  </si>
  <si>
    <t>Scottish Borders Local Authority</t>
  </si>
  <si>
    <t>Shetland Islands Local Authority</t>
  </si>
  <si>
    <t>South Ayrshire Local Authority</t>
  </si>
  <si>
    <t>South Lanarkshire Local Authority</t>
  </si>
  <si>
    <t>Stirling Local Authority</t>
  </si>
  <si>
    <t>West Dunbartonshire Local Authority</t>
  </si>
  <si>
    <t>West Lothian Local Authority</t>
  </si>
  <si>
    <t>Aberdeen City Community Health Partnership</t>
  </si>
  <si>
    <t>Aberdeenshire Community Health Partnership</t>
  </si>
  <si>
    <t>Angus Community Health Partnership</t>
  </si>
  <si>
    <t>Argyll &amp; Bute Community Health Partnership</t>
  </si>
  <si>
    <t>Clackmannanshire Community Health Partnership</t>
  </si>
  <si>
    <t>Dumfries &amp; Galloway Community Health Partnership</t>
  </si>
  <si>
    <t>Dundee Community Health Partnership</t>
  </si>
  <si>
    <t>Dunfermline &amp; West Fife Community Health Partnership</t>
  </si>
  <si>
    <t>East Ayrshire Community Health Partnership</t>
  </si>
  <si>
    <t>East Dunbartonshire Community Health Partnership</t>
  </si>
  <si>
    <t>East Lothian Community Health Partnership</t>
  </si>
  <si>
    <t>East Renfrewshire Community Health &amp; Care Partnership</t>
  </si>
  <si>
    <t>Edinburgh Community Health Partnership</t>
  </si>
  <si>
    <t>Falkirk Community Health Partnership</t>
  </si>
  <si>
    <t>Glasgow North East</t>
  </si>
  <si>
    <t>Life expectancy is calculated within the tool using the Chiang method. A baseline life expectancy figure for the whole of Scotland is imported for comparison purposes.</t>
  </si>
  <si>
    <t xml:space="preserve">The health inequalities tools for Scotland are static arithmetical models; they report intervention activity in one year and the resulting health outcomes for a single hypothetical subsequent year. In practice, where the health behaviour change that occurs as a result of the intervention is sustained, health benefits (and return on investment) will continue to accrue over multiple years and so the long term benefits will be far greater than the annual benefit reported by the model. However, the models do not model a time lag between intervention and benefit nor a deterioration of the effect of the intervention over time. In reality, both these assumptions are very optimistic, and so simply summing the outcomes reported by the model is likely to overestimate the long term impacts. </t>
  </si>
  <si>
    <t>The tool presents current life expectancy and information on the current level of intervention activity. It is assumed that baseline activity is already contributing to baseline outcomes. Modelled results are calcuated by calculating the impact of the modelled level of intervention then subtracting the influence of baseline activity. Accordingly, if modelled throughput equals that at baseline there will be no effect, if a higher level of throughput is modelled life expectancy may increase, and if modelled throughput is less than baseline throughput (i.e. disinvestment) life expectancy may actually decrease.</t>
  </si>
  <si>
    <r>
      <t xml:space="preserve">The user specifications for the modelled scenario </t>
    </r>
    <r>
      <rPr>
        <u val="single"/>
        <sz val="10"/>
        <rFont val="Arial"/>
        <family val="2"/>
      </rPr>
      <t>replace</t>
    </r>
    <r>
      <rPr>
        <sz val="10"/>
        <rFont val="Arial"/>
        <family val="0"/>
      </rPr>
      <t xml:space="preserve"> baseline activity, as opposed to being superimposed upon it. Hence, when the distribution of intervention throughput by SIMD (i.e. targeting by deprivation) is specified, this distribution is then applied to all interventions. This means that the impact of changing the targeting strategy without altering the number of interventions can be modelled, by simply modelling the same level of throughput as at baseline, but changing the SIMD distribution. It is important to note that changing the targeting strategy may have major resource implications, even where the cost of delivering each intervention does not vary by SIMD. </t>
    </r>
  </si>
  <si>
    <t>In general, figures presented for whole quintile populations or the whole population will be aggregates of data for each age/sex/SIMD group. These reflect the demographics of the modelled population and discrepancies between aggregated data and published data may occur.</t>
  </si>
  <si>
    <t>Chiang C.L. Introduction to Stochastic Processes in Bioststatistics. New York: John Wiley &amp; Sons; 1968. p. 189-214.</t>
  </si>
  <si>
    <t>Glasgow North West</t>
  </si>
  <si>
    <t>Glasgow South</t>
  </si>
  <si>
    <t>Glenrothes &amp; North East Fife Community Health Partnership</t>
  </si>
  <si>
    <t>Inverclyde Community Health Partnership</t>
  </si>
  <si>
    <t>Kirkcaldy &amp; Levenmouth Community Health Partnership</t>
  </si>
  <si>
    <t>Mid Highland Community Health Partnership</t>
  </si>
  <si>
    <t>Midlothian Community Health Partnership</t>
  </si>
  <si>
    <t>Moray Community Health &amp; Social Care Partnership</t>
  </si>
  <si>
    <t>North Ayrshire Community Health Partnership</t>
  </si>
  <si>
    <t>North Highland Community Health Partnership</t>
  </si>
  <si>
    <t>North Lanarkshire Community Health Partnership</t>
  </si>
  <si>
    <t>Orkney Community Health Partnership</t>
  </si>
  <si>
    <t>Perth &amp; Kinross Community Health Partnership</t>
  </si>
  <si>
    <t>Renfrewshire Community Health Partnership</t>
  </si>
  <si>
    <t>Scottish Borders Community Health &amp; Care Partnership</t>
  </si>
  <si>
    <t>Shetland Community Health Partnership</t>
  </si>
  <si>
    <t>South Ayrshire Community Health Partnership</t>
  </si>
  <si>
    <t>South East Highland Community Health Partnership</t>
  </si>
  <si>
    <t>South Lanarkshire Community Health Partnership</t>
  </si>
  <si>
    <t>Stirling Community Health Partnership</t>
  </si>
  <si>
    <t>West Dunbartonshire Community Health Partnership</t>
  </si>
  <si>
    <t>West Lothian Community Health &amp; Care Partnership</t>
  </si>
  <si>
    <t>Western Isles Community Health Partnership</t>
  </si>
  <si>
    <t>All calculations are based on the assumption that Counterweight will be targeted to individuals aged 20-75. This is based published Counterweight evidence, which included relatively only a minority of subjects &lt; 25 years and relatively low participation for those &gt;65 years, and the current target group for roll out of Counterweight in Scotland (18 - 75 years).</t>
  </si>
  <si>
    <t xml:space="preserve">For both baseline and modelled throughput, throughput is assumed to follow the sex distribution and the age distribution of the eligible population, applied to all SIMD quintiles. Note however that published data from the Counterweight evaluation and emerging data from the roll-out of Counterweight in Scotland suggest that older people and women are relatively likely to undergo the intervention. The observed data show that roughly three quarters of participants are female. This may reflect differing patterns and frequency of GP attendance between men and women. Since the published data showing a gender difference are not robust and any such difference may be driven by intervention delivery practice rather than uptake / demand, the assumption of no difference is maintained in the model. This is unlikely to affect results (since effectiveness and impact is similar in both groups), but it is worth noting that high levels of throughput may be more challenging to achieve in the male population. </t>
  </si>
  <si>
    <t>Effectiveness does not vary by age, sex, or SIMD. Note that some published data and data from the roll out of Counterweight in Scotland suggest variations may exist. However, these data are not (yet) adequately robust to inform the tool.</t>
  </si>
  <si>
    <t>It is assumed that those subject who did not attend a 12 month Counterweight follow-up appointment had no benefit from the intervention (note that some patients who do not attend at 12 months do attend at 24 months, but only modest weight loss - about 1kg - is observed in this group and the data are not robust due to the small numbers involved)</t>
  </si>
  <si>
    <r>
      <t>Using the tool</t>
    </r>
    <r>
      <rPr>
        <sz val="13.5"/>
        <rFont val="Arial"/>
        <family val="2"/>
      </rPr>
      <t xml:space="preserve">
</t>
    </r>
    <r>
      <rPr>
        <sz val="12"/>
        <rFont val="Arial"/>
        <family val="2"/>
      </rPr>
      <t xml:space="preserve">The tool is intended to allow users to model the impact of the Alcohol Brief Interventions on population health and health inequalities. </t>
    </r>
    <r>
      <rPr>
        <b/>
        <i/>
        <sz val="12"/>
        <rFont val="Arial"/>
        <family val="2"/>
      </rPr>
      <t>Please refer to the accompanying user guide before using the tool</t>
    </r>
    <r>
      <rPr>
        <sz val="12"/>
        <rFont val="Arial"/>
        <family val="2"/>
      </rPr>
      <t xml:space="preserve">. These guidelines outline how the tool works, the steps required to operate the tool, and the key factors that are critical to the appropriate interpretation of the tool outputs. The tool consists of several worksheets:
   1. Introduction
   2. HEALTH INEQUALITIES TOOL - the tool itself, where user data is input and results are presented
   3. Charts - illustrations comparing the baseline and modelled scenarios
   4. Assumptions and notes - a list of assumptions underpinning the tool, and notes on interpretation
   5. Data and calculations - all the detailed calculations behind the tool, and a note of all data sources.
   6. SIMD distribution - data on the distribution of interventions delivered, by targeting strategy
</t>
    </r>
    <r>
      <rPr>
        <b/>
        <i/>
        <sz val="12"/>
        <rFont val="Arial"/>
        <family val="2"/>
      </rPr>
      <t>Please note that worksheet 2 provides the user interface for this tool, and is the only worksheet that is intended to be 
modified in the normal course of using the tool.</t>
    </r>
    <r>
      <rPr>
        <sz val="13.5"/>
        <rFont val="Arial"/>
        <family val="2"/>
      </rPr>
      <t xml:space="preserve">
</t>
    </r>
  </si>
  <si>
    <r>
      <t>Counterweight</t>
    </r>
    <r>
      <rPr>
        <sz val="13.5"/>
        <rFont val="Arial"/>
        <family val="2"/>
      </rPr>
      <t xml:space="preserve">
</t>
    </r>
    <r>
      <rPr>
        <sz val="12"/>
        <rFont val="Arial"/>
        <family val="2"/>
      </rPr>
      <t>Counterweight is a programme of interventions for reducing BMI. It is currently being rolled out in Scotland, following introduction within ‘Keep Well’. 
For individuals at risk, the benefits of losing weight are not in doubt. This tool is instead concerned with the health inequalities impacts of specific interventions which seek to modify health behaviours. This intervention has been chosen for modelling because evidence of it's effectiveness is available to inform the model. This tool enables modelling of delivery costs but does not constitute a full cost effectiveness analysis; for example it does not model cost savings associated with reduced hospital admissions as a result of the intervention.</t>
    </r>
  </si>
  <si>
    <r>
      <t>Assumptions</t>
    </r>
    <r>
      <rPr>
        <sz val="13.5"/>
        <rFont val="Arial"/>
        <family val="2"/>
      </rPr>
      <t xml:space="preserve">
</t>
    </r>
    <r>
      <rPr>
        <sz val="12"/>
        <rFont val="Arial"/>
        <family val="2"/>
      </rPr>
      <t xml:space="preserve">For modelling purposes, it is necessary to make a number of assumptions about how the available information applies to the effectiveness and impact of Counterweight in Scotland. These assumptions are detailed for reference in a worksheet within the tool, and are crucial to understanding how the tool works and interpreting the results. </t>
    </r>
    <r>
      <rPr>
        <sz val="13.5"/>
        <rFont val="Arial"/>
        <family val="2"/>
      </rPr>
      <t xml:space="preserve">
 </t>
    </r>
  </si>
  <si>
    <t>Welcome to the Health Inequalities Tool for Scotland, Alcohol Brief Interventions spreadsheet. This tool is part of a suite of tools produced by the ISD ScotPHO Team and NHS Health Scotland PHO Division (as part of the ScotPHO collaboration). The objective of this work is to provide practical tools allowing users to model the impact of selected public health interventions  health inequalities.</t>
  </si>
  <si>
    <t>*intermediate calculation data for mean BMI*</t>
  </si>
  <si>
    <t>Aggregated sum of number in each quintile</t>
  </si>
  <si>
    <t>Aggregated sum of  number in each age group</t>
  </si>
  <si>
    <t>Aggregated sum of  number in each quintile</t>
  </si>
  <si>
    <t>Total population size, multiplied by mean BMI units - this is an intermediate step in the calculation of estimated mean BMI and has no independent meaning</t>
  </si>
  <si>
    <t>mean BMI calculated from number eligible and eligible population denominator: note that this does not equal the mean BMI estimates from the source data as these relate to the whole population and do not take account of eligibility criteria (age range), demographics or SIMD distribution.</t>
  </si>
  <si>
    <t>mean BMI by age/sex, weighted by mean BMI by SIMD - this gives a rough estimate of mean BMI which is appropriate to the age/sex/SIMD group</t>
  </si>
  <si>
    <t>Mean BMI calculated by dividing total number of BMI-person-units by population size - this gives an estimate of mean BMI that is weighted by the demographics and SIMD distribution of the population</t>
  </si>
  <si>
    <t>Mean BMI change due to intervention</t>
  </si>
  <si>
    <t>Number of successful interventions gained under modelled scenario (compared with baseline)</t>
  </si>
  <si>
    <t>Number of successful interventions lost under modelled scenario (compared with baseline)</t>
  </si>
  <si>
    <t>Population neither losing nor gaining BMI as a result of change form baseline to modelled scenario</t>
  </si>
  <si>
    <t>Mean BMI, baseline data……..</t>
  </si>
  <si>
    <t>Impact of intervention on mean BMI calculated by assuming a change of 1.73 BMI units for each indibvidual losing or gaining in BMI as a result of the change from baseline to modelled scenario.</t>
  </si>
  <si>
    <t xml:space="preserve">Counterweight Project Team, personal communication. Data by age/sex/SIMD subgroup are either unavailable or insufficiently robust so the success rate is assumed to not vary by these factors. For definition of success rate and associated caveats, see 'assumptions and notes'. </t>
  </si>
  <si>
    <t>Counterweight Project Team. Personal communication in relation to the publication of: The Implementation of the Counterweight Programme in Scotland, UK. 2012, Family Practice; Vol 29, pi139-i144</t>
  </si>
  <si>
    <t>The success rate is defined as the proportion of individuals enrolled into Counterweight who attended a 12 month follow-up appointment: approximately 40%. The average weight loss figure of 3.7kg / 1.36 kg/m2 is applicable to this group only. This is an estimated based on experience from Counterweight implmentation. Although the published figure is 28% this included a large number of participants from a health board where follow-up was done outwith general practice and follow-up rates were particularly low; excluding this health board generates an estimate of about 40% and this is considered more in line with what is achievable in general practice in Scotland.</t>
  </si>
  <si>
    <t xml:space="preserve">Effectiveness data for counterweight apply to all individuals with BMI &gt;30 (the data source was actually based on 614 subjects with BMI&gt;30 and 28 subjects with BMI&gt;28 and obesity-related co-morbidities combined). </t>
  </si>
  <si>
    <t>Modelled scenario</t>
  </si>
  <si>
    <t>Baseline scenario</t>
  </si>
  <si>
    <t>Obesity related hospital admissions</t>
  </si>
  <si>
    <t>Obesity related admissions in MDQ</t>
  </si>
  <si>
    <t>New obesity prevalence**</t>
  </si>
  <si>
    <t>A reduction in BMI immediately confers the mortality risk of the new lower BMI. This assumption stems from the necessity to use data on the association of BMI and mortality to inform impact calculations, in the absence of robust data from intervention studies that would directly show the impact of reducing BMI through an intervention programme such as Counterweight. This assumption is unlikely to hold as in reality health benefits from losing weight may take time to accrue (see user guide for further discussion).</t>
  </si>
  <si>
    <t>For an change of 5kg/m2 in BMI, mortality changes by 30%.</t>
  </si>
  <si>
    <t>The association between BMI and mortality remains constant across all BMI values greater than 30 (i.e. we are dealing with linear change on this part of the J-shaped BMI/mortality curve).</t>
  </si>
  <si>
    <t>Counterweight Project Team. The Implementation of the Counterweight Programme in Scotland, UK. 2012, Family Practice; Vol 29, pi139-i144
Counterweight Project Team, British Journal of General Practice, August 2008</t>
  </si>
  <si>
    <t xml:space="preserve">For all sub-national geographies models are based on the application of national rates (e.g. mortality) to local populations. This is considered sufficient for modelling purposes but means that the data within the model will only approximate actual local figures and will not reflect geographical variations. The primary purpose of this approach is to avoid any issues of disclosure. </t>
  </si>
  <si>
    <t>Data on prevalence of obesity, defined as BMI&gt;30kg/m2, are taken from the Scottish Health Survey</t>
  </si>
  <si>
    <t>Scottish Health Survey 2008 &amp; 2010</t>
  </si>
  <si>
    <t>There are no robust data available on uptake of Counterweight. Anecdotal evidence from Counterweight implementation suggests that that one person enrols for every five identified as eligible. This is not modelled: it is effectively assumed that there is no resource implication to offering Counterweight. This is however a crucial consideration when interpreting required recruitment rates.</t>
  </si>
  <si>
    <t>The average change in BMI resulting from Counterweight is a decrease of 1.36kg/m2. This is an estimate based on published data showing a mean BMI for those enrolled into Counterweight of 37.0 kg/m2 and an average weight loss of 3.7kg (together with data on average height inferred from a previous Counterweight publication). .</t>
  </si>
  <si>
    <t xml:space="preserve">Prospective Studies Collaboration, Lancet, 2009
Counterweight Project Team. Personal communication in relation to the publication of: The Implementation of the Counterweight Programme in Scotland, UK. 2012, Family Practice; Vol 29, pi139-i144
</t>
  </si>
  <si>
    <t>Average weight loss does not vary by sex, age or baseline BMI. There is some evidence to the contrary from published data, which suggest that being male, aged 35-44 and having a higher baseline BMI are associated with greater weight loss; however, the numbers in sub-group analysis are small, confidence intervals are wide and overlapping and the data are considered inconclusive.</t>
  </si>
  <si>
    <t xml:space="preserve">Proportion of individuals in this SIMD quintile undergoing the intervention, multiplied by the eligible population in this age/sex/SIMD group </t>
  </si>
  <si>
    <t>Percentage of eligible population required to go through the intervention (annually)</t>
  </si>
  <si>
    <t>Aggregated sum of males / females</t>
  </si>
  <si>
    <t>Estimated relative risk derived from a pooled analysis published by the Prospective Studies Collaboration, Lancet vol. 373, 2009 (see assumptions and notes)</t>
  </si>
  <si>
    <t>The relative risk of mortality in individuals who are obese compared to those who are not obese is 1.39 in both males and females (calculated seperately; differences only apparent with more decimal places). This is an approximate estimate derived from calculations that are based on data from a pooled analysis presented in the Prospective Studies Collaboration paper (please contact ScotPHO team for information on methodology). It is further assumed that this relative risk does not vary by age.</t>
  </si>
  <si>
    <t>PAR calculated from relative risk and baseline prevalence of risk factor (see assumptions &amp; notes)</t>
  </si>
  <si>
    <t xml:space="preserve">Given estimates for risk factor prevalence and relative risk of death, Population Attributable Risk can be calculated from standard epidemiological formulae. In turn this can be used to calculate mortality rates in the obese and non-obese population, as follows:
Mortality rate in obese [Mo] and non-obese group [Mn] calculated from (i) relative risk [RR] of 1.39 (from a Lancet pooled analysis), (ii) mortality rate in whole population [Mp], (iii) the proportion of the population who are obese [b] and (iii) the following formulae relating to Population Attributable Risk [PAR]: 
 PAR = b(RR-1)/1+b(RR-1)  [calculation of PAR]
 PAR = (Mp – Mn) / Mp [calculation of Mn]
 RR = Mo/Mn  [calculation of Mo]
</t>
  </si>
  <si>
    <t>Calculated using standard formulae for PAR and RR, using values for Age-specific death rate, PAR and RR (see assumptions &amp; notes).</t>
  </si>
  <si>
    <t>Impact of Counterweight intervention on mortality rate calculated from: (i) Prospective Studies Collaboration paper, Lancet, 2009 - which states that a change in BMI of 5kg/m2 results in a 30% increase in mortality rate, and (ii) Counterweight Project Team. The Implementation of the Counterweight Programme in Scotland, UK. 2012; which suggests that the average reduction in BMI of those undergoing Counterweight is 1.36kg/m2. Under the assumption that without intervention an average of 1kg (or approximately 0.37 BMI units) would be gained in a year, it is estimated that after one year the difference in BMI in the intervention group is 1.36 + 0.37 = 1.73. The resulting reduction in mortality rate is therefore equal to 1.73 / 5 * 0.3 = 0.104 (i.e. if a 5 kg/m2 difference in BMI results in a 30% difference in mortality rate, a 1.73 kg/m2 difference effected by Counterweight will result in an 10.4% reduction in mortality rate.</t>
  </si>
  <si>
    <t>See assumptions &amp; notes</t>
  </si>
  <si>
    <t>Impact of modelled thoughput, and life expectancy calculation (after allowing for baseline intervention activity)…………………………</t>
  </si>
  <si>
    <t>Subtraction of modelled number from baseline number</t>
  </si>
  <si>
    <t>Sum of number in each SIMD quintile</t>
  </si>
  <si>
    <t>Number of 'new' successful interventions (modelled - baseline) multiplied by appropriate mortality rate</t>
  </si>
  <si>
    <t>Eligible population minus number of 'new' successful interventions (modelled - baseline) multiplied by appropriate mortality rate</t>
  </si>
  <si>
    <t>Ineligible (non-obese) population multiplied by appropriate mortality rate</t>
  </si>
  <si>
    <t xml:space="preserve">Number of deaths from look-up file  </t>
  </si>
  <si>
    <t>Summed total of deaths in each group (intervention, non-intervention, non-eligible)</t>
  </si>
  <si>
    <t xml:space="preserve">Calculated from the number of deaths under the modelled scenario and the population size </t>
  </si>
  <si>
    <t>Mean BMI, source data by age &amp; SIMD seperately</t>
  </si>
  <si>
    <t>Scottish Health Survey 2008 (inferred since published data is in age bands of greater than 5 years)</t>
  </si>
  <si>
    <t>Mean BMI, estimated actual data by age / SIMD</t>
  </si>
  <si>
    <t>The cost of delivering the programme does not vary by age, sex or SIMD. This assumption is driven by a lack of data to show how it may vary; there may well differences in costs depending on which sub-groups are undergoing the intervention. Note that since effectiveness also doesn't vary by age, sex or SIMD within the Counterweight model, the modelled 'cost per successful intervention' will not differ from the baseline.</t>
  </si>
  <si>
    <t>Average data for 2005-2009 inclusive, supplied by ISD Scotland</t>
  </si>
  <si>
    <t>Represents the number of individuals in this age group that are within the target age range for the intervention (usually all or none)</t>
  </si>
  <si>
    <t>The above estimate for the association between BMI and mortality, which is based on studying individuals aged 35-79 years, is applicable to the whole of the age range eligible for Counterweight within the HITS model, which is 20-75 years.</t>
  </si>
  <si>
    <t>Partial targeting to Q1</t>
  </si>
  <si>
    <t>Partial targeting to Q1&amp;2</t>
  </si>
  <si>
    <t>#</t>
  </si>
  <si>
    <t xml:space="preserve">Note that HITS is a static model and does not attempt to model weight loss or weight gain in the population other than in those going through the Counterweight programme. This broad assumption implies that (i) BMI levels remain constant overall and (ii) individuals who go through Counterweight would not have taken successful steps to lose weight otherwise. </t>
  </si>
  <si>
    <t>Calculated by multiplying the national death rate and modelled population size</t>
  </si>
  <si>
    <t>National death rate calcuated from population size and average number of deaths for 2005-2009 inclusive (supplied by ISD Scotland)</t>
  </si>
  <si>
    <t>Population LookUp Reference</t>
  </si>
  <si>
    <t>Least deprived quintile</t>
  </si>
  <si>
    <t>Gain in life expectancy in MDQ (years)</t>
  </si>
  <si>
    <t xml:space="preserve">Life expectancy calculations are based on data on population size and number of deaths by SIMD, sex and 5-year age band, provided by ISD Scotland. Data are aggregated from the five year period 2005-2009 inclusive. </t>
  </si>
  <si>
    <t>Note: the nature of the health inequalities tool for Scotland requires a large number of assumptions to be made for key areas, including the delivery of interventions, their effectiveness, and their impact on health outcomes. Assumptions are based on the available literature, which has been subject to critical review. However, significant limitations in the availability of high-quality evidence and data may exist, and resulting gaps have been filled by inference and less robust assumptions. Since the underlying data and assumptions are crucial to the results presented by the tool, it is essential that they are fully understood by users and carefully considered as part of the interpretation of results. Data sources used for specific calculations are noted within the 'data &amp; calculations' worksheet.</t>
  </si>
  <si>
    <t>National LE</t>
  </si>
  <si>
    <t>Reference</t>
  </si>
  <si>
    <t>Death Rate (Scotland)</t>
  </si>
  <si>
    <t>Calculation of baseline life expectancy (before allowing for baseline intervention activity)</t>
  </si>
  <si>
    <t>Based on average deaths for 2005-2009 inclusive, supplied by ISD Scotland</t>
  </si>
  <si>
    <t>Calculated by applying national death rate to modelled population</t>
  </si>
  <si>
    <t>Robust data are available for BMI by age/sex and BMI by SIMD, but not both together. Figures for BMI within age/sex/SIMD groups are inferred (see data source in 'data &amp; calculations' worksheet). The general approach used is to assume that the age/sex distribution does not vary by SIMD, and to apply the age/sex distribution for the whole population to the estimates from each SIMD group.</t>
  </si>
  <si>
    <t>Competing causes of mortality in individuals undergoing Counterweight do not result in a lack of mortality risk change</t>
  </si>
  <si>
    <t>In general, figures presented for whole quintile populations or the whole population will be aggregates of age/sex/SIMD data. This can give rise to discrepancies between aggregated data and published data.</t>
  </si>
  <si>
    <t>Counterweight Project Team, British Journal of General Practice, August 2008</t>
  </si>
  <si>
    <t>Costs</t>
  </si>
  <si>
    <t>General assumptions for HITS</t>
  </si>
  <si>
    <t>Population / life expectancy</t>
  </si>
  <si>
    <t>Effectiveness of Counterweight</t>
  </si>
  <si>
    <t xml:space="preserve">Eligibility for counterweight is defined by BMI, with those with BMI &gt;30 meeting the criteria. Although counterweight may be offered to those with BMI&gt;28 and obesity related co-morbidities, such individuals will not be the focus of the HITS tool. This is because of the dependence on defining and diagnosing 'obesity-related co-mobidities' and the lack of population based prevalence data for such circumstances. </t>
  </si>
  <si>
    <t>Impact of reduced BMI on mortality</t>
  </si>
  <si>
    <t>Prevalence of obesity</t>
  </si>
  <si>
    <t>Eligibility for Counterweight and age/sex/SIMD distribution of throughput</t>
  </si>
  <si>
    <t>Prospective Studies Collaboration, Lancet, 2009</t>
  </si>
  <si>
    <t>Reduction in mean BMI (%)</t>
  </si>
  <si>
    <t xml:space="preserve">Users specify a number of intervention and an SIMD distribution (which thus provides the number of interventions in each quintile). Within each quintile, it is asssumed that the age / sex distribution of interventions will follow the relative eligibility in each group. </t>
  </si>
  <si>
    <t>Total</t>
  </si>
  <si>
    <t>No. eligible for intervention</t>
  </si>
  <si>
    <t>Number of successful interventions</t>
  </si>
  <si>
    <t>Cost per successful intervention</t>
  </si>
  <si>
    <t>available</t>
  </si>
  <si>
    <t>Population Group</t>
  </si>
  <si>
    <t>not available</t>
  </si>
  <si>
    <t>availability TBC</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</si>
</sst>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
    <numFmt numFmtId="166" formatCode="0.000%"/>
    <numFmt numFmtId="167" formatCode="#,##0.0"/>
    <numFmt numFmtId="168" formatCode="&quot;£&quot;#,##0"/>
    <numFmt numFmtId="169" formatCode="#,##0.000"/>
    <numFmt numFmtId="170" formatCode="0.0"/>
    <numFmt numFmtId="171" formatCode="0.0000000000"/>
    <numFmt numFmtId="172" formatCode="0.000000000"/>
    <numFmt numFmtId="173" formatCode="0.00000000"/>
    <numFmt numFmtId="174" formatCode="0.0000000"/>
    <numFmt numFmtId="175" formatCode="0.000000"/>
    <numFmt numFmtId="176" formatCode="0.00000"/>
    <numFmt numFmtId="177" formatCode="0.0000"/>
    <numFmt numFmtId="178" formatCode="#,##0.000000"/>
    <numFmt numFmtId="179" formatCode="#,##0.0000"/>
    <numFmt numFmtId="180" formatCode="#,##0.00000"/>
    <numFmt numFmtId="181" formatCode="0.000"/>
    <numFmt numFmtId="182" formatCode="#,##0.0000000"/>
    <numFmt numFmtId="183" formatCode="#,##0.00000000"/>
    <numFmt numFmtId="184" formatCode="#,##0.000000000"/>
    <numFmt numFmtId="185" formatCode="&quot;Yes&quot;;&quot;Yes&quot;;&quot;No&quot;"/>
    <numFmt numFmtId="186" formatCode="&quot;True&quot;;&quot;True&quot;;&quot;False&quot;"/>
    <numFmt numFmtId="187" formatCode="&quot;On&quot;;&quot;On&quot;;&quot;Off&quot;"/>
    <numFmt numFmtId="188" formatCode="[$€-2]\ #,##0.00_);[Red]\([$€-2]\ #,##0.00\)"/>
  </numFmts>
  <fonts count="54">
    <font>
      <sz val="10"/>
      <name val="Arial"/>
      <family val="0"/>
    </font>
    <font>
      <sz val="8"/>
      <name val="Arial"/>
      <family val="0"/>
    </font>
    <font>
      <b/>
      <sz val="10"/>
      <name val="Arial"/>
      <family val="2"/>
    </font>
    <font>
      <sz val="10"/>
      <color indexed="52"/>
      <name val="Arial"/>
      <family val="0"/>
    </font>
    <font>
      <b/>
      <sz val="10"/>
      <name val="Arial Narrow"/>
      <family val="2"/>
    </font>
    <font>
      <b/>
      <i/>
      <sz val="10"/>
      <name val="Arial Narrow"/>
      <family val="2"/>
    </font>
    <font>
      <sz val="10"/>
      <color indexed="12"/>
      <name val="Arial"/>
      <family val="0"/>
    </font>
    <font>
      <b/>
      <sz val="20"/>
      <color indexed="9"/>
      <name val="Arial"/>
      <family val="2"/>
    </font>
    <font>
      <sz val="20"/>
      <color indexed="9"/>
      <name val="Arial"/>
      <family val="2"/>
    </font>
    <font>
      <sz val="12"/>
      <color indexed="9"/>
      <name val="Arial"/>
      <family val="2"/>
    </font>
    <font>
      <u val="single"/>
      <sz val="10"/>
      <color indexed="12"/>
      <name val="Arial"/>
      <family val="0"/>
    </font>
    <font>
      <u val="single"/>
      <sz val="10"/>
      <color indexed="36"/>
      <name val="Arial"/>
      <family val="0"/>
    </font>
    <font>
      <b/>
      <sz val="10"/>
      <color indexed="9"/>
      <name val="Arial"/>
      <family val="2"/>
    </font>
    <font>
      <sz val="18"/>
      <color indexed="9"/>
      <name val="Arial"/>
      <family val="2"/>
    </font>
    <font>
      <sz val="14"/>
      <name val="Arial"/>
      <family val="2"/>
    </font>
    <font>
      <b/>
      <sz val="14"/>
      <color indexed="9"/>
      <name val="Arial"/>
      <family val="2"/>
    </font>
    <font>
      <b/>
      <sz val="8"/>
      <name val="Arial"/>
      <family val="0"/>
    </font>
    <font>
      <b/>
      <sz val="8.25"/>
      <name val="Arial"/>
      <family val="0"/>
    </font>
    <font>
      <sz val="8.25"/>
      <name val="Arial"/>
      <family val="0"/>
    </font>
    <font>
      <b/>
      <sz val="2"/>
      <name val="Arial"/>
      <family val="0"/>
    </font>
    <font>
      <b/>
      <sz val="1.75"/>
      <name val="Arial"/>
      <family val="0"/>
    </font>
    <font>
      <sz val="1.75"/>
      <name val="Arial"/>
      <family val="0"/>
    </font>
    <font>
      <sz val="1.5"/>
      <name val="Arial"/>
      <family val="0"/>
    </font>
    <font>
      <b/>
      <sz val="2.25"/>
      <name val="Arial"/>
      <family val="2"/>
    </font>
    <font>
      <b/>
      <sz val="10"/>
      <color indexed="12"/>
      <name val="Arial Narrow"/>
      <family val="2"/>
    </font>
    <font>
      <b/>
      <sz val="10"/>
      <color indexed="12"/>
      <name val="Arial"/>
      <family val="2"/>
    </font>
    <font>
      <b/>
      <sz val="11"/>
      <color indexed="9"/>
      <name val="Arial"/>
      <family val="2"/>
    </font>
    <font>
      <b/>
      <sz val="10"/>
      <color indexed="9"/>
      <name val="Arial Narrow"/>
      <family val="2"/>
    </font>
    <font>
      <i/>
      <sz val="10"/>
      <name val="Arial"/>
      <family val="2"/>
    </font>
    <font>
      <b/>
      <sz val="16"/>
      <name val="Arial"/>
      <family val="2"/>
    </font>
    <font>
      <b/>
      <i/>
      <sz val="10"/>
      <name val="Arial"/>
      <family val="2"/>
    </font>
    <font>
      <b/>
      <sz val="12"/>
      <name val="Arial"/>
      <family val="2"/>
    </font>
    <font>
      <b/>
      <i/>
      <sz val="8"/>
      <color indexed="22"/>
      <name val="Arial"/>
      <family val="2"/>
    </font>
    <font>
      <sz val="12"/>
      <name val="Arial"/>
      <family val="2"/>
    </font>
    <font>
      <sz val="13.5"/>
      <name val="Arial"/>
      <family val="2"/>
    </font>
    <font>
      <b/>
      <sz val="11"/>
      <color indexed="12"/>
      <name val="Arial"/>
      <family val="2"/>
    </font>
    <font>
      <b/>
      <u val="single"/>
      <sz val="16"/>
      <name val="Arial"/>
      <family val="2"/>
    </font>
    <font>
      <sz val="24"/>
      <name val="Arial Rounded MT Bold"/>
      <family val="2"/>
    </font>
    <font>
      <b/>
      <sz val="20"/>
      <color indexed="12"/>
      <name val="Arial"/>
      <family val="2"/>
    </font>
    <font>
      <b/>
      <i/>
      <sz val="8"/>
      <color indexed="48"/>
      <name val="Arial"/>
      <family val="2"/>
    </font>
    <font>
      <b/>
      <sz val="10"/>
      <color indexed="23"/>
      <name val="Arial Narrow"/>
      <family val="2"/>
    </font>
    <font>
      <sz val="10"/>
      <color indexed="23"/>
      <name val="Arial"/>
      <family val="0"/>
    </font>
    <font>
      <b/>
      <sz val="10"/>
      <color indexed="23"/>
      <name val="Arial"/>
      <family val="2"/>
    </font>
    <font>
      <b/>
      <sz val="16"/>
      <color indexed="9"/>
      <name val="Arial Rounded MT Bold"/>
      <family val="2"/>
    </font>
    <font>
      <sz val="16"/>
      <color indexed="9"/>
      <name val="Arial Rounded MT Bold"/>
      <family val="2"/>
    </font>
    <font>
      <b/>
      <i/>
      <sz val="10"/>
      <color indexed="12"/>
      <name val="Arial Narrow"/>
      <family val="2"/>
    </font>
    <font>
      <sz val="10"/>
      <color indexed="55"/>
      <name val="Arial"/>
      <family val="0"/>
    </font>
    <font>
      <b/>
      <sz val="10"/>
      <color indexed="55"/>
      <name val="Arial"/>
      <family val="0"/>
    </font>
    <font>
      <b/>
      <sz val="10"/>
      <color indexed="52"/>
      <name val="Arial Narrow"/>
      <family val="2"/>
    </font>
    <font>
      <b/>
      <sz val="10"/>
      <color indexed="52"/>
      <name val="Arial"/>
      <family val="2"/>
    </font>
    <font>
      <b/>
      <i/>
      <sz val="12"/>
      <name val="Arial"/>
      <family val="2"/>
    </font>
    <font>
      <sz val="16"/>
      <name val="Arial"/>
      <family val="2"/>
    </font>
    <font>
      <u val="single"/>
      <sz val="10"/>
      <name val="Arial"/>
      <family val="2"/>
    </font>
    <font>
      <sz val="8"/>
      <name val="Tahoma"/>
      <family val="2"/>
    </font>
  </fonts>
  <fills count="17">
    <fill>
      <patternFill/>
    </fill>
    <fill>
      <patternFill patternType="gray125"/>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indexed="41"/>
        <bgColor indexed="64"/>
      </patternFill>
    </fill>
    <fill>
      <patternFill patternType="solid">
        <fgColor indexed="55"/>
        <bgColor indexed="64"/>
      </patternFill>
    </fill>
    <fill>
      <patternFill patternType="solid">
        <fgColor indexed="62"/>
        <bgColor indexed="64"/>
      </patternFill>
    </fill>
    <fill>
      <patternFill patternType="solid">
        <fgColor indexed="23"/>
        <bgColor indexed="64"/>
      </patternFill>
    </fill>
    <fill>
      <patternFill patternType="solid">
        <fgColor indexed="40"/>
        <bgColor indexed="64"/>
      </patternFill>
    </fill>
    <fill>
      <patternFill patternType="solid">
        <fgColor indexed="54"/>
        <bgColor indexed="64"/>
      </patternFill>
    </fill>
    <fill>
      <patternFill patternType="solid">
        <fgColor indexed="15"/>
        <bgColor indexed="64"/>
      </patternFill>
    </fill>
    <fill>
      <patternFill patternType="solid">
        <fgColor indexed="42"/>
        <bgColor indexed="64"/>
      </patternFill>
    </fill>
    <fill>
      <patternFill patternType="solid">
        <fgColor indexed="61"/>
        <bgColor indexed="64"/>
      </patternFill>
    </fill>
    <fill>
      <patternFill patternType="solid">
        <fgColor indexed="21"/>
        <bgColor indexed="64"/>
      </patternFill>
    </fill>
  </fills>
  <borders count="59">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style="medium"/>
    </border>
    <border>
      <left>
        <color indexed="63"/>
      </left>
      <right style="thick"/>
      <top>
        <color indexed="63"/>
      </top>
      <bottom>
        <color indexed="63"/>
      </bottom>
    </border>
    <border>
      <left style="thick"/>
      <right style="thick"/>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thick"/>
      <right style="thick"/>
      <top>
        <color indexed="63"/>
      </top>
      <bottom style="thick"/>
    </border>
    <border>
      <left style="thick"/>
      <right>
        <color indexed="63"/>
      </right>
      <top>
        <color indexed="63"/>
      </top>
      <bottom>
        <color indexed="63"/>
      </bottom>
    </border>
    <border>
      <left style="thick"/>
      <right style="thick"/>
      <top style="thick"/>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style="medium"/>
    </border>
    <border>
      <left style="thick"/>
      <right>
        <color indexed="63"/>
      </right>
      <top style="thick"/>
      <bottom>
        <color indexed="63"/>
      </bottom>
    </border>
    <border>
      <left>
        <color indexed="63"/>
      </left>
      <right style="thick"/>
      <top style="thick"/>
      <bottom>
        <color indexed="63"/>
      </bottom>
    </border>
    <border>
      <left>
        <color indexed="63"/>
      </left>
      <right>
        <color indexed="63"/>
      </right>
      <top style="thick"/>
      <bottom>
        <color indexed="63"/>
      </bottom>
    </border>
    <border>
      <left>
        <color indexed="63"/>
      </left>
      <right style="thick"/>
      <top>
        <color indexed="63"/>
      </top>
      <bottom style="thick"/>
    </border>
    <border>
      <left style="thick"/>
      <right>
        <color indexed="63"/>
      </right>
      <top style="thin"/>
      <bottom>
        <color indexed="63"/>
      </bottom>
    </border>
    <border>
      <left>
        <color indexed="63"/>
      </left>
      <right>
        <color indexed="63"/>
      </right>
      <top style="thin"/>
      <bottom>
        <color indexed="63"/>
      </bottom>
    </border>
    <border>
      <left style="thick"/>
      <right style="thick"/>
      <top style="thick"/>
      <bottom>
        <color indexed="63"/>
      </bottom>
    </border>
    <border>
      <left>
        <color indexed="63"/>
      </left>
      <right>
        <color indexed="63"/>
      </right>
      <top style="thick"/>
      <bottom style="thick"/>
    </border>
    <border>
      <left style="thick"/>
      <right>
        <color indexed="63"/>
      </right>
      <top>
        <color indexed="63"/>
      </top>
      <bottom style="thick"/>
    </border>
    <border>
      <left style="medium"/>
      <right>
        <color indexed="63"/>
      </right>
      <top>
        <color indexed="63"/>
      </top>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ck"/>
      <top style="thin"/>
      <bottom>
        <color indexed="63"/>
      </bottom>
    </border>
    <border>
      <left style="thick"/>
      <right>
        <color indexed="63"/>
      </right>
      <top style="thick"/>
      <bottom style="thick"/>
    </border>
    <border>
      <left/>
      <right style="medium"/>
      <top/>
      <bottom/>
    </border>
    <border>
      <left/>
      <right>
        <color indexed="8"/>
      </right>
      <top/>
      <bottom style="medium"/>
    </border>
    <border>
      <left/>
      <right style="medium"/>
      <top/>
      <bottom style="medium"/>
    </border>
    <border>
      <left/>
      <right style="medium"/>
      <top>
        <color indexed="63"/>
      </top>
      <bottom/>
    </border>
    <border>
      <left style="medium"/>
      <right style="thin"/>
      <top>
        <color indexed="63"/>
      </top>
      <bottom>
        <color indexed="63"/>
      </bottom>
    </border>
    <border>
      <left style="medium"/>
      <right style="medium"/>
      <top style="thin"/>
      <bottom>
        <color indexed="63"/>
      </bottom>
    </border>
    <border>
      <left>
        <color indexed="63"/>
      </left>
      <right style="thick"/>
      <top style="thick"/>
      <bottom style="thick"/>
    </border>
    <border>
      <left>
        <color indexed="63"/>
      </left>
      <right>
        <color indexed="63"/>
      </right>
      <top>
        <color indexed="63"/>
      </top>
      <bottom style="thick"/>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669">
    <xf numFmtId="0" fontId="0" fillId="0" borderId="0" xfId="0" applyAlignment="1">
      <alignment/>
    </xf>
    <xf numFmtId="0" fontId="0" fillId="0" borderId="0" xfId="0" applyAlignment="1">
      <alignment horizontal="right"/>
    </xf>
    <xf numFmtId="10" fontId="3" fillId="2" borderId="0" xfId="0" applyNumberFormat="1" applyFont="1" applyFill="1" applyBorder="1" applyAlignment="1">
      <alignment horizontal="center" shrinkToFit="1"/>
    </xf>
    <xf numFmtId="0" fontId="0" fillId="0" borderId="0" xfId="0" applyAlignment="1">
      <alignment vertical="top" wrapText="1"/>
    </xf>
    <xf numFmtId="3" fontId="6" fillId="0" borderId="1" xfId="0" applyNumberFormat="1" applyFont="1" applyBorder="1" applyAlignment="1">
      <alignment/>
    </xf>
    <xf numFmtId="10" fontId="3" fillId="2" borderId="1" xfId="0" applyNumberFormat="1" applyFont="1" applyFill="1" applyBorder="1" applyAlignment="1">
      <alignment horizontal="center" shrinkToFit="1"/>
    </xf>
    <xf numFmtId="10" fontId="3" fillId="2" borderId="2" xfId="0" applyNumberFormat="1" applyFont="1" applyFill="1" applyBorder="1" applyAlignment="1">
      <alignment horizontal="center" shrinkToFit="1"/>
    </xf>
    <xf numFmtId="0" fontId="0" fillId="0" borderId="3" xfId="0" applyBorder="1" applyAlignment="1">
      <alignment vertical="top" wrapText="1"/>
    </xf>
    <xf numFmtId="0" fontId="0" fillId="0" borderId="3" xfId="0" applyBorder="1" applyAlignment="1">
      <alignment/>
    </xf>
    <xf numFmtId="0" fontId="0" fillId="3" borderId="0" xfId="0" applyFill="1" applyBorder="1" applyAlignment="1">
      <alignment/>
    </xf>
    <xf numFmtId="0" fontId="0" fillId="4" borderId="4" xfId="0" applyFill="1" applyBorder="1" applyAlignment="1">
      <alignment/>
    </xf>
    <xf numFmtId="0" fontId="0" fillId="4" borderId="0" xfId="0" applyFill="1" applyAlignment="1">
      <alignment/>
    </xf>
    <xf numFmtId="0" fontId="0" fillId="4" borderId="0" xfId="0" applyFill="1" applyBorder="1" applyAlignment="1">
      <alignment/>
    </xf>
    <xf numFmtId="0" fontId="0" fillId="3" borderId="0" xfId="0" applyFont="1" applyFill="1" applyBorder="1" applyAlignment="1">
      <alignment/>
    </xf>
    <xf numFmtId="3" fontId="2" fillId="5" borderId="5" xfId="0" applyNumberFormat="1" applyFont="1" applyFill="1" applyBorder="1" applyAlignment="1">
      <alignment horizontal="left" vertical="top" wrapText="1"/>
    </xf>
    <xf numFmtId="0" fontId="2" fillId="3" borderId="0" xfId="0" applyFont="1" applyFill="1" applyBorder="1" applyAlignment="1">
      <alignment horizontal="left"/>
    </xf>
    <xf numFmtId="0" fontId="0" fillId="0" borderId="6" xfId="0" applyBorder="1" applyAlignment="1">
      <alignment/>
    </xf>
    <xf numFmtId="0" fontId="0" fillId="0" borderId="7" xfId="0" applyBorder="1" applyAlignment="1">
      <alignment/>
    </xf>
    <xf numFmtId="0" fontId="0" fillId="0" borderId="8" xfId="0" applyBorder="1" applyAlignment="1">
      <alignment/>
    </xf>
    <xf numFmtId="3" fontId="6" fillId="0" borderId="0" xfId="0" applyNumberFormat="1" applyFont="1" applyBorder="1" applyAlignment="1">
      <alignment/>
    </xf>
    <xf numFmtId="0" fontId="0" fillId="0" borderId="9" xfId="0" applyBorder="1" applyAlignment="1">
      <alignment/>
    </xf>
    <xf numFmtId="0" fontId="2" fillId="6" borderId="3" xfId="0" applyFont="1" applyFill="1" applyBorder="1" applyAlignment="1">
      <alignment horizontal="center"/>
    </xf>
    <xf numFmtId="0" fontId="4" fillId="3" borderId="0" xfId="0" applyFont="1" applyFill="1" applyBorder="1" applyAlignment="1">
      <alignment/>
    </xf>
    <xf numFmtId="0" fontId="0" fillId="3" borderId="0" xfId="0" applyFill="1" applyBorder="1" applyAlignment="1">
      <alignment/>
    </xf>
    <xf numFmtId="3" fontId="2" fillId="7" borderId="5" xfId="0" applyNumberFormat="1" applyFont="1" applyFill="1" applyBorder="1" applyAlignment="1">
      <alignment horizontal="left" vertical="top" wrapText="1"/>
    </xf>
    <xf numFmtId="0" fontId="8" fillId="3" borderId="0" xfId="0" applyFont="1" applyFill="1" applyBorder="1" applyAlignment="1">
      <alignment/>
    </xf>
    <xf numFmtId="0" fontId="0" fillId="0" borderId="0" xfId="0" applyFill="1" applyAlignment="1">
      <alignment/>
    </xf>
    <xf numFmtId="0" fontId="4" fillId="5" borderId="5" xfId="0" applyFont="1" applyFill="1" applyBorder="1" applyAlignment="1">
      <alignment vertical="top" wrapText="1"/>
    </xf>
    <xf numFmtId="0" fontId="4" fillId="5" borderId="10" xfId="0" applyFont="1" applyFill="1" applyBorder="1" applyAlignment="1">
      <alignment vertical="top" wrapText="1"/>
    </xf>
    <xf numFmtId="0" fontId="0" fillId="8" borderId="0" xfId="0" applyFont="1" applyFill="1" applyBorder="1" applyAlignment="1">
      <alignment/>
    </xf>
    <xf numFmtId="3" fontId="2" fillId="8" borderId="0" xfId="0" applyNumberFormat="1" applyFont="1" applyFill="1" applyBorder="1" applyAlignment="1">
      <alignment horizontal="left" vertical="top" wrapText="1"/>
    </xf>
    <xf numFmtId="168" fontId="2" fillId="8" borderId="0" xfId="0" applyNumberFormat="1" applyFont="1" applyFill="1" applyBorder="1" applyAlignment="1">
      <alignment horizontal="left"/>
    </xf>
    <xf numFmtId="0" fontId="0" fillId="8" borderId="0" xfId="0" applyFont="1" applyFill="1" applyBorder="1" applyAlignment="1">
      <alignment/>
    </xf>
    <xf numFmtId="0" fontId="0" fillId="8" borderId="0" xfId="0" applyFill="1" applyBorder="1" applyAlignment="1">
      <alignment/>
    </xf>
    <xf numFmtId="0" fontId="0" fillId="8" borderId="11" xfId="0" applyFill="1" applyBorder="1" applyAlignment="1">
      <alignment/>
    </xf>
    <xf numFmtId="0" fontId="4" fillId="8" borderId="0" xfId="0" applyFont="1" applyFill="1" applyBorder="1" applyAlignment="1">
      <alignment/>
    </xf>
    <xf numFmtId="0" fontId="9" fillId="8" borderId="0" xfId="0" applyFont="1" applyFill="1" applyBorder="1" applyAlignment="1">
      <alignment vertical="top" wrapText="1"/>
    </xf>
    <xf numFmtId="0" fontId="12" fillId="9" borderId="12" xfId="0" applyFont="1" applyFill="1" applyBorder="1" applyAlignment="1">
      <alignment horizontal="center" vertical="top" wrapText="1"/>
    </xf>
    <xf numFmtId="0" fontId="0" fillId="8" borderId="4" xfId="0" applyFill="1" applyBorder="1" applyAlignment="1">
      <alignment/>
    </xf>
    <xf numFmtId="2" fontId="2" fillId="5" borderId="10" xfId="0" applyNumberFormat="1" applyFont="1" applyFill="1" applyBorder="1" applyAlignment="1">
      <alignment horizontal="left" vertical="top" wrapText="1"/>
    </xf>
    <xf numFmtId="0" fontId="4" fillId="6" borderId="13" xfId="0" applyFont="1" applyFill="1" applyBorder="1" applyAlignment="1">
      <alignment vertical="top" wrapText="1"/>
    </xf>
    <xf numFmtId="0" fontId="4" fillId="5" borderId="14" xfId="0" applyFont="1" applyFill="1" applyBorder="1" applyAlignment="1">
      <alignment vertical="top" wrapText="1"/>
    </xf>
    <xf numFmtId="0" fontId="5" fillId="5" borderId="14" xfId="0" applyFont="1" applyFill="1" applyBorder="1" applyAlignment="1">
      <alignment horizontal="left" vertical="top" wrapText="1"/>
    </xf>
    <xf numFmtId="10" fontId="3" fillId="2" borderId="15" xfId="0" applyNumberFormat="1" applyFont="1" applyFill="1" applyBorder="1" applyAlignment="1">
      <alignment horizontal="center" shrinkToFit="1"/>
    </xf>
    <xf numFmtId="10" fontId="3" fillId="2" borderId="16" xfId="0" applyNumberFormat="1" applyFont="1" applyFill="1" applyBorder="1" applyAlignment="1">
      <alignment horizontal="center" shrinkToFit="1"/>
    </xf>
    <xf numFmtId="3" fontId="6" fillId="0" borderId="2" xfId="0" applyNumberFormat="1" applyFont="1" applyBorder="1" applyAlignment="1">
      <alignment/>
    </xf>
    <xf numFmtId="10" fontId="3" fillId="2" borderId="9" xfId="0" applyNumberFormat="1" applyFont="1" applyFill="1" applyBorder="1" applyAlignment="1">
      <alignment horizontal="center" shrinkToFit="1"/>
    </xf>
    <xf numFmtId="0" fontId="2" fillId="6" borderId="8" xfId="0" applyFont="1" applyFill="1" applyBorder="1" applyAlignment="1">
      <alignment/>
    </xf>
    <xf numFmtId="3" fontId="6" fillId="3" borderId="2" xfId="0" applyNumberFormat="1" applyFont="1" applyFill="1" applyBorder="1" applyAlignment="1">
      <alignment/>
    </xf>
    <xf numFmtId="10" fontId="3" fillId="3" borderId="2" xfId="0" applyNumberFormat="1" applyFont="1" applyFill="1" applyBorder="1" applyAlignment="1">
      <alignment horizontal="center" shrinkToFit="1"/>
    </xf>
    <xf numFmtId="10" fontId="3" fillId="3" borderId="9" xfId="0" applyNumberFormat="1" applyFont="1" applyFill="1" applyBorder="1" applyAlignment="1">
      <alignment horizontal="center" shrinkToFit="1"/>
    </xf>
    <xf numFmtId="3" fontId="6" fillId="0" borderId="17" xfId="0" applyNumberFormat="1" applyFont="1" applyBorder="1" applyAlignment="1">
      <alignment/>
    </xf>
    <xf numFmtId="3" fontId="6" fillId="0" borderId="18" xfId="0" applyNumberFormat="1" applyFont="1" applyBorder="1" applyAlignment="1">
      <alignment/>
    </xf>
    <xf numFmtId="0" fontId="2" fillId="3" borderId="14" xfId="0" applyFont="1" applyFill="1" applyBorder="1" applyAlignment="1">
      <alignment/>
    </xf>
    <xf numFmtId="0" fontId="2" fillId="3" borderId="19" xfId="0" applyFont="1" applyFill="1" applyBorder="1" applyAlignment="1">
      <alignment/>
    </xf>
    <xf numFmtId="0" fontId="0" fillId="0" borderId="16" xfId="0" applyBorder="1" applyAlignment="1">
      <alignment/>
    </xf>
    <xf numFmtId="0" fontId="0" fillId="8" borderId="20" xfId="0" applyFill="1" applyBorder="1" applyAlignment="1">
      <alignment/>
    </xf>
    <xf numFmtId="0" fontId="0" fillId="8" borderId="21" xfId="0" applyFill="1" applyBorder="1" applyAlignment="1">
      <alignment/>
    </xf>
    <xf numFmtId="0" fontId="0" fillId="10" borderId="20" xfId="0" applyFill="1" applyBorder="1" applyAlignment="1">
      <alignment/>
    </xf>
    <xf numFmtId="0" fontId="0" fillId="10" borderId="11" xfId="0" applyFill="1" applyBorder="1" applyAlignment="1">
      <alignment/>
    </xf>
    <xf numFmtId="0" fontId="0" fillId="10" borderId="22" xfId="0" applyFill="1" applyBorder="1" applyAlignment="1">
      <alignment/>
    </xf>
    <xf numFmtId="0" fontId="0" fillId="10" borderId="0" xfId="0" applyFill="1" applyBorder="1" applyAlignment="1">
      <alignment/>
    </xf>
    <xf numFmtId="0" fontId="0" fillId="8" borderId="22" xfId="0" applyFill="1" applyBorder="1" applyAlignment="1">
      <alignment/>
    </xf>
    <xf numFmtId="2" fontId="2" fillId="5" borderId="5" xfId="0" applyNumberFormat="1" applyFont="1" applyFill="1" applyBorder="1" applyAlignment="1">
      <alignment horizontal="left"/>
    </xf>
    <xf numFmtId="0" fontId="4" fillId="5" borderId="11" xfId="0" applyFont="1" applyFill="1" applyBorder="1" applyAlignment="1">
      <alignment/>
    </xf>
    <xf numFmtId="0" fontId="4" fillId="5" borderId="11" xfId="0" applyFont="1" applyFill="1" applyBorder="1" applyAlignment="1">
      <alignment vertical="top" wrapText="1"/>
    </xf>
    <xf numFmtId="0" fontId="4" fillId="5" borderId="20" xfId="0" applyFont="1" applyFill="1" applyBorder="1" applyAlignment="1">
      <alignment vertical="top" wrapText="1"/>
    </xf>
    <xf numFmtId="2" fontId="2" fillId="5" borderId="5" xfId="0" applyNumberFormat="1" applyFont="1" applyFill="1" applyBorder="1" applyAlignment="1">
      <alignment horizontal="left" vertical="top" wrapText="1"/>
    </xf>
    <xf numFmtId="10" fontId="3" fillId="3" borderId="14" xfId="0" applyNumberFormat="1" applyFont="1" applyFill="1" applyBorder="1" applyAlignment="1">
      <alignment horizontal="center" shrinkToFit="1"/>
    </xf>
    <xf numFmtId="0" fontId="2" fillId="3" borderId="2" xfId="0" applyFont="1" applyFill="1" applyBorder="1" applyAlignment="1">
      <alignment/>
    </xf>
    <xf numFmtId="0" fontId="4" fillId="4" borderId="14" xfId="0" applyFont="1" applyFill="1" applyBorder="1" applyAlignment="1">
      <alignment vertical="top" wrapText="1"/>
    </xf>
    <xf numFmtId="0" fontId="4" fillId="4" borderId="13" xfId="0" applyFont="1" applyFill="1" applyBorder="1" applyAlignment="1">
      <alignment vertical="top" wrapText="1"/>
    </xf>
    <xf numFmtId="0" fontId="4" fillId="4" borderId="19" xfId="0" applyFont="1" applyFill="1" applyBorder="1" applyAlignment="1">
      <alignment vertical="top" wrapText="1"/>
    </xf>
    <xf numFmtId="3" fontId="6" fillId="0" borderId="0" xfId="0" applyNumberFormat="1" applyFont="1" applyFill="1" applyBorder="1" applyAlignment="1">
      <alignment/>
    </xf>
    <xf numFmtId="3" fontId="6" fillId="0" borderId="18" xfId="0" applyNumberFormat="1" applyFont="1" applyFill="1" applyBorder="1" applyAlignment="1">
      <alignment/>
    </xf>
    <xf numFmtId="0" fontId="4" fillId="3" borderId="17" xfId="0" applyFont="1" applyFill="1" applyBorder="1" applyAlignment="1">
      <alignment vertical="top"/>
    </xf>
    <xf numFmtId="0" fontId="4" fillId="3" borderId="1" xfId="0" applyFont="1" applyFill="1" applyBorder="1" applyAlignment="1">
      <alignment vertical="top"/>
    </xf>
    <xf numFmtId="0" fontId="5" fillId="11" borderId="19" xfId="0" applyFont="1" applyFill="1" applyBorder="1" applyAlignment="1">
      <alignment horizontal="left" vertical="top" wrapText="1"/>
    </xf>
    <xf numFmtId="3" fontId="6" fillId="3" borderId="13" xfId="0" applyNumberFormat="1" applyFont="1" applyFill="1" applyBorder="1" applyAlignment="1">
      <alignment/>
    </xf>
    <xf numFmtId="3" fontId="25" fillId="3" borderId="14" xfId="0" applyNumberFormat="1" applyFont="1" applyFill="1" applyBorder="1" applyAlignment="1">
      <alignment/>
    </xf>
    <xf numFmtId="3" fontId="6" fillId="0" borderId="0" xfId="0" applyNumberFormat="1" applyFont="1" applyAlignment="1">
      <alignment/>
    </xf>
    <xf numFmtId="3" fontId="6" fillId="3" borderId="14" xfId="0" applyNumberFormat="1" applyFont="1" applyFill="1" applyBorder="1" applyAlignment="1">
      <alignment/>
    </xf>
    <xf numFmtId="3" fontId="6" fillId="3" borderId="0" xfId="0" applyNumberFormat="1" applyFont="1" applyFill="1" applyBorder="1" applyAlignment="1">
      <alignment/>
    </xf>
    <xf numFmtId="165" fontId="6" fillId="3" borderId="2" xfId="0" applyNumberFormat="1" applyFont="1" applyFill="1" applyBorder="1" applyAlignment="1">
      <alignment horizontal="right"/>
    </xf>
    <xf numFmtId="165" fontId="6" fillId="0" borderId="0" xfId="0" applyNumberFormat="1" applyFont="1" applyBorder="1" applyAlignment="1">
      <alignment/>
    </xf>
    <xf numFmtId="165" fontId="6" fillId="3" borderId="14" xfId="0" applyNumberFormat="1" applyFont="1" applyFill="1" applyBorder="1" applyAlignment="1">
      <alignment horizontal="right"/>
    </xf>
    <xf numFmtId="165" fontId="25" fillId="3" borderId="14" xfId="0" applyNumberFormat="1" applyFont="1" applyFill="1" applyBorder="1" applyAlignment="1">
      <alignment/>
    </xf>
    <xf numFmtId="165" fontId="6" fillId="3" borderId="0" xfId="0" applyNumberFormat="1" applyFont="1" applyFill="1" applyBorder="1" applyAlignment="1">
      <alignment horizontal="right"/>
    </xf>
    <xf numFmtId="165" fontId="6" fillId="0" borderId="0" xfId="0" applyNumberFormat="1" applyFont="1" applyFill="1" applyBorder="1" applyAlignment="1">
      <alignment horizontal="right"/>
    </xf>
    <xf numFmtId="3" fontId="12" fillId="12" borderId="12" xfId="0" applyNumberFormat="1" applyFont="1" applyFill="1" applyBorder="1" applyAlignment="1">
      <alignment horizontal="center" vertical="top" wrapText="1"/>
    </xf>
    <xf numFmtId="0" fontId="26" fillId="8" borderId="23" xfId="0" applyFont="1" applyFill="1" applyBorder="1" applyAlignment="1">
      <alignment vertical="top" wrapText="1"/>
    </xf>
    <xf numFmtId="0" fontId="0" fillId="3" borderId="0" xfId="0" applyFont="1" applyFill="1" applyBorder="1" applyAlignment="1">
      <alignment horizontal="center"/>
    </xf>
    <xf numFmtId="3" fontId="2" fillId="3" borderId="0" xfId="0" applyNumberFormat="1" applyFont="1" applyFill="1" applyBorder="1" applyAlignment="1">
      <alignment horizontal="left" vertical="top" wrapText="1"/>
    </xf>
    <xf numFmtId="0" fontId="9" fillId="3" borderId="0" xfId="0" applyFont="1" applyFill="1" applyBorder="1" applyAlignment="1">
      <alignment vertical="top" wrapText="1"/>
    </xf>
    <xf numFmtId="0" fontId="7" fillId="3" borderId="11" xfId="0" applyFont="1" applyFill="1" applyBorder="1" applyAlignment="1">
      <alignment horizontal="center"/>
    </xf>
    <xf numFmtId="0" fontId="8" fillId="3" borderId="22" xfId="0" applyFont="1" applyFill="1" applyBorder="1" applyAlignment="1">
      <alignment/>
    </xf>
    <xf numFmtId="0" fontId="0" fillId="3" borderId="11" xfId="0" applyFont="1" applyFill="1" applyBorder="1" applyAlignment="1">
      <alignment/>
    </xf>
    <xf numFmtId="0" fontId="0" fillId="8" borderId="24" xfId="0" applyFont="1" applyFill="1" applyBorder="1" applyAlignment="1">
      <alignment/>
    </xf>
    <xf numFmtId="0" fontId="0" fillId="8" borderId="25" xfId="0" applyFill="1" applyBorder="1" applyAlignment="1">
      <alignment/>
    </xf>
    <xf numFmtId="3" fontId="2" fillId="8" borderId="25" xfId="0" applyNumberFormat="1" applyFont="1" applyFill="1" applyBorder="1" applyAlignment="1">
      <alignment horizontal="left" vertical="top" wrapText="1"/>
    </xf>
    <xf numFmtId="4" fontId="2" fillId="5" borderId="26" xfId="0" applyNumberFormat="1" applyFont="1" applyFill="1" applyBorder="1" applyAlignment="1">
      <alignment horizontal="left"/>
    </xf>
    <xf numFmtId="0" fontId="0" fillId="3" borderId="27" xfId="0" applyFill="1" applyBorder="1" applyAlignment="1">
      <alignment/>
    </xf>
    <xf numFmtId="0" fontId="4" fillId="5" borderId="11" xfId="0" applyFont="1" applyFill="1" applyBorder="1" applyAlignment="1">
      <alignment vertical="center" wrapText="1"/>
    </xf>
    <xf numFmtId="0" fontId="2" fillId="7" borderId="11" xfId="0" applyFont="1" applyFill="1" applyBorder="1" applyAlignment="1">
      <alignment vertical="top" wrapText="1"/>
    </xf>
    <xf numFmtId="0" fontId="2" fillId="7" borderId="5" xfId="0" applyFont="1" applyFill="1" applyBorder="1" applyAlignment="1">
      <alignment vertical="top" wrapText="1"/>
    </xf>
    <xf numFmtId="0" fontId="2" fillId="7" borderId="5" xfId="0" applyFont="1" applyFill="1" applyBorder="1" applyAlignment="1">
      <alignment/>
    </xf>
    <xf numFmtId="0" fontId="2" fillId="13" borderId="11" xfId="0" applyFont="1" applyFill="1" applyBorder="1" applyAlignment="1">
      <alignment vertical="center"/>
    </xf>
    <xf numFmtId="0" fontId="2" fillId="13" borderId="20" xfId="0" applyFont="1" applyFill="1" applyBorder="1" applyAlignment="1">
      <alignment horizontal="left" vertical="top" wrapText="1"/>
    </xf>
    <xf numFmtId="0" fontId="2" fillId="13" borderId="28" xfId="0" applyFont="1" applyFill="1" applyBorder="1" applyAlignment="1">
      <alignment horizontal="left" vertical="top" wrapText="1"/>
    </xf>
    <xf numFmtId="2" fontId="0" fillId="0" borderId="3" xfId="0" applyNumberFormat="1" applyBorder="1" applyAlignment="1">
      <alignment/>
    </xf>
    <xf numFmtId="3" fontId="4" fillId="11" borderId="14" xfId="0" applyNumberFormat="1" applyFont="1" applyFill="1" applyBorder="1" applyAlignment="1">
      <alignment vertical="top" wrapText="1"/>
    </xf>
    <xf numFmtId="0" fontId="5" fillId="11" borderId="14" xfId="0" applyFont="1" applyFill="1" applyBorder="1" applyAlignment="1">
      <alignment horizontal="left" vertical="top" wrapText="1"/>
    </xf>
    <xf numFmtId="165" fontId="2" fillId="3" borderId="14" xfId="0" applyNumberFormat="1" applyFont="1" applyFill="1" applyBorder="1" applyAlignment="1">
      <alignment/>
    </xf>
    <xf numFmtId="3" fontId="0" fillId="3" borderId="0" xfId="0" applyNumberFormat="1" applyFont="1" applyFill="1" applyBorder="1" applyAlignment="1">
      <alignment/>
    </xf>
    <xf numFmtId="0" fontId="0" fillId="0" borderId="0" xfId="0" applyBorder="1" applyAlignment="1">
      <alignment/>
    </xf>
    <xf numFmtId="165" fontId="6" fillId="0" borderId="0" xfId="0" applyNumberFormat="1" applyFont="1" applyBorder="1" applyAlignment="1">
      <alignment horizontal="right"/>
    </xf>
    <xf numFmtId="165" fontId="6" fillId="0" borderId="2" xfId="0" applyNumberFormat="1" applyFont="1" applyBorder="1" applyAlignment="1">
      <alignment horizontal="right"/>
    </xf>
    <xf numFmtId="3" fontId="0" fillId="0" borderId="1" xfId="0" applyNumberFormat="1" applyBorder="1" applyAlignment="1">
      <alignment/>
    </xf>
    <xf numFmtId="3" fontId="0" fillId="0" borderId="0" xfId="0" applyNumberFormat="1" applyBorder="1" applyAlignment="1">
      <alignment/>
    </xf>
    <xf numFmtId="3" fontId="0" fillId="0" borderId="0" xfId="0" applyNumberFormat="1" applyFill="1" applyBorder="1" applyAlignment="1">
      <alignment/>
    </xf>
    <xf numFmtId="3" fontId="0" fillId="0" borderId="2" xfId="0" applyNumberFormat="1" applyBorder="1" applyAlignment="1">
      <alignment/>
    </xf>
    <xf numFmtId="3" fontId="0" fillId="3" borderId="2" xfId="0" applyNumberFormat="1" applyFill="1" applyBorder="1" applyAlignment="1">
      <alignment/>
    </xf>
    <xf numFmtId="3" fontId="0" fillId="3" borderId="14" xfId="0" applyNumberFormat="1" applyFill="1" applyBorder="1" applyAlignment="1">
      <alignment/>
    </xf>
    <xf numFmtId="0" fontId="0" fillId="3" borderId="14" xfId="0" applyFill="1" applyBorder="1" applyAlignment="1">
      <alignment/>
    </xf>
    <xf numFmtId="3" fontId="0" fillId="3" borderId="0" xfId="0" applyNumberFormat="1" applyFill="1" applyBorder="1" applyAlignment="1">
      <alignment/>
    </xf>
    <xf numFmtId="3" fontId="0" fillId="0" borderId="0" xfId="0" applyNumberFormat="1" applyFont="1" applyFill="1" applyBorder="1" applyAlignment="1">
      <alignment/>
    </xf>
    <xf numFmtId="10" fontId="3" fillId="2" borderId="0" xfId="0" applyNumberFormat="1" applyFont="1" applyFill="1" applyBorder="1" applyAlignment="1">
      <alignment horizontal="left" shrinkToFit="1"/>
    </xf>
    <xf numFmtId="165" fontId="0" fillId="0" borderId="0" xfId="0" applyNumberFormat="1" applyAlignment="1">
      <alignment/>
    </xf>
    <xf numFmtId="0" fontId="0" fillId="0" borderId="0" xfId="0" applyAlignment="1">
      <alignment/>
    </xf>
    <xf numFmtId="165" fontId="4" fillId="5" borderId="14" xfId="0" applyNumberFormat="1" applyFont="1" applyFill="1" applyBorder="1" applyAlignment="1">
      <alignment vertical="top" wrapText="1"/>
    </xf>
    <xf numFmtId="165" fontId="0" fillId="3" borderId="14" xfId="0" applyNumberFormat="1" applyFill="1" applyBorder="1" applyAlignment="1">
      <alignment/>
    </xf>
    <xf numFmtId="0" fontId="4" fillId="6" borderId="17" xfId="0" applyFont="1" applyFill="1" applyBorder="1" applyAlignment="1">
      <alignment vertical="top"/>
    </xf>
    <xf numFmtId="0" fontId="5" fillId="3" borderId="1" xfId="0" applyFont="1" applyFill="1" applyBorder="1" applyAlignment="1">
      <alignment horizontal="left" vertical="top"/>
    </xf>
    <xf numFmtId="3" fontId="24" fillId="3" borderId="1" xfId="0" applyNumberFormat="1" applyFont="1" applyFill="1" applyBorder="1" applyAlignment="1">
      <alignment vertical="top"/>
    </xf>
    <xf numFmtId="165" fontId="24" fillId="3" borderId="1" xfId="0" applyNumberFormat="1" applyFont="1" applyFill="1" applyBorder="1" applyAlignment="1">
      <alignment horizontal="left" vertical="top"/>
    </xf>
    <xf numFmtId="165" fontId="4" fillId="3" borderId="14" xfId="0" applyNumberFormat="1" applyFont="1" applyFill="1" applyBorder="1" applyAlignment="1">
      <alignment vertical="top"/>
    </xf>
    <xf numFmtId="0" fontId="4" fillId="3" borderId="19" xfId="0" applyFont="1" applyFill="1" applyBorder="1" applyAlignment="1">
      <alignment vertical="top"/>
    </xf>
    <xf numFmtId="0" fontId="5" fillId="3" borderId="15" xfId="0" applyFont="1" applyFill="1" applyBorder="1" applyAlignment="1">
      <alignment horizontal="left" vertical="top"/>
    </xf>
    <xf numFmtId="3" fontId="4" fillId="3" borderId="1" xfId="0" applyNumberFormat="1" applyFont="1" applyFill="1" applyBorder="1" applyAlignment="1">
      <alignment vertical="top"/>
    </xf>
    <xf numFmtId="0" fontId="5" fillId="5" borderId="19" xfId="0" applyFont="1" applyFill="1" applyBorder="1" applyAlignment="1">
      <alignment horizontal="left" vertical="top" wrapText="1"/>
    </xf>
    <xf numFmtId="3" fontId="0" fillId="0" borderId="18" xfId="0" applyNumberFormat="1" applyFont="1" applyFill="1" applyBorder="1" applyAlignment="1">
      <alignment/>
    </xf>
    <xf numFmtId="3" fontId="0" fillId="0" borderId="16" xfId="0" applyNumberFormat="1" applyFont="1" applyFill="1" applyBorder="1" applyAlignment="1">
      <alignment/>
    </xf>
    <xf numFmtId="3" fontId="0" fillId="0" borderId="0" xfId="0" applyNumberFormat="1" applyFont="1" applyFill="1" applyBorder="1" applyAlignment="1">
      <alignment/>
    </xf>
    <xf numFmtId="3" fontId="0" fillId="0" borderId="9" xfId="0" applyNumberFormat="1" applyFont="1" applyFill="1" applyBorder="1" applyAlignment="1">
      <alignment/>
    </xf>
    <xf numFmtId="3" fontId="0" fillId="0" borderId="2" xfId="0" applyNumberFormat="1" applyFont="1" applyFill="1" applyBorder="1" applyAlignment="1">
      <alignment/>
    </xf>
    <xf numFmtId="3" fontId="0" fillId="3" borderId="29" xfId="0" applyNumberFormat="1" applyFont="1" applyFill="1" applyBorder="1" applyAlignment="1">
      <alignment/>
    </xf>
    <xf numFmtId="3" fontId="0" fillId="3" borderId="2" xfId="0" applyNumberFormat="1" applyFont="1" applyFill="1" applyBorder="1" applyAlignment="1">
      <alignment/>
    </xf>
    <xf numFmtId="167" fontId="0" fillId="0" borderId="0" xfId="0" applyNumberFormat="1" applyFont="1" applyFill="1" applyBorder="1" applyAlignment="1">
      <alignment/>
    </xf>
    <xf numFmtId="167" fontId="0" fillId="0" borderId="2" xfId="0" applyNumberFormat="1" applyFont="1" applyFill="1" applyBorder="1" applyAlignment="1">
      <alignment/>
    </xf>
    <xf numFmtId="0" fontId="0" fillId="3" borderId="13" xfId="0" applyFont="1" applyFill="1" applyBorder="1" applyAlignment="1">
      <alignment horizontal="center"/>
    </xf>
    <xf numFmtId="0" fontId="0" fillId="3" borderId="19" xfId="0" applyFont="1" applyFill="1" applyBorder="1" applyAlignment="1">
      <alignment horizontal="center"/>
    </xf>
    <xf numFmtId="0" fontId="0" fillId="3" borderId="14" xfId="0" applyFont="1" applyFill="1" applyBorder="1" applyAlignment="1">
      <alignment horizontal="center"/>
    </xf>
    <xf numFmtId="178" fontId="0" fillId="0" borderId="0" xfId="0" applyNumberFormat="1" applyFont="1" applyFill="1" applyBorder="1" applyAlignment="1">
      <alignment/>
    </xf>
    <xf numFmtId="178" fontId="0" fillId="0" borderId="2" xfId="0" applyNumberFormat="1" applyFont="1" applyFill="1" applyBorder="1" applyAlignment="1">
      <alignment/>
    </xf>
    <xf numFmtId="0" fontId="0" fillId="0" borderId="0" xfId="0" applyFont="1" applyAlignment="1">
      <alignment horizontal="right"/>
    </xf>
    <xf numFmtId="0" fontId="0" fillId="0" borderId="0" xfId="0" applyFont="1" applyBorder="1" applyAlignment="1">
      <alignment horizontal="right"/>
    </xf>
    <xf numFmtId="0" fontId="5" fillId="13" borderId="14" xfId="0" applyFont="1" applyFill="1" applyBorder="1" applyAlignment="1">
      <alignment horizontal="left" vertical="top" wrapText="1"/>
    </xf>
    <xf numFmtId="0" fontId="5" fillId="13" borderId="19" xfId="0" applyFont="1" applyFill="1" applyBorder="1" applyAlignment="1">
      <alignment horizontal="left" vertical="top" wrapText="1"/>
    </xf>
    <xf numFmtId="3" fontId="4" fillId="13" borderId="14" xfId="0" applyNumberFormat="1" applyFont="1" applyFill="1" applyBorder="1" applyAlignment="1">
      <alignment vertical="top" wrapText="1"/>
    </xf>
    <xf numFmtId="10" fontId="3" fillId="2" borderId="1" xfId="0" applyNumberFormat="1" applyFont="1" applyFill="1" applyBorder="1" applyAlignment="1">
      <alignment horizontal="left" shrinkToFit="1"/>
    </xf>
    <xf numFmtId="10" fontId="3" fillId="2" borderId="2" xfId="0" applyNumberFormat="1" applyFont="1" applyFill="1" applyBorder="1" applyAlignment="1">
      <alignment horizontal="left" shrinkToFit="1"/>
    </xf>
    <xf numFmtId="10" fontId="3" fillId="3" borderId="2" xfId="0" applyNumberFormat="1" applyFont="1" applyFill="1" applyBorder="1" applyAlignment="1">
      <alignment horizontal="left" shrinkToFit="1"/>
    </xf>
    <xf numFmtId="0" fontId="2" fillId="3" borderId="14" xfId="0" applyFont="1" applyFill="1" applyBorder="1" applyAlignment="1">
      <alignment horizontal="left"/>
    </xf>
    <xf numFmtId="0" fontId="0" fillId="0" borderId="0" xfId="0" applyAlignment="1">
      <alignment horizontal="left"/>
    </xf>
    <xf numFmtId="10" fontId="3" fillId="2" borderId="16" xfId="0" applyNumberFormat="1" applyFont="1" applyFill="1" applyBorder="1" applyAlignment="1">
      <alignment horizontal="left" shrinkToFit="1"/>
    </xf>
    <xf numFmtId="10" fontId="3" fillId="2" borderId="9" xfId="0" applyNumberFormat="1" applyFont="1" applyFill="1" applyBorder="1" applyAlignment="1">
      <alignment horizontal="left" shrinkToFit="1"/>
    </xf>
    <xf numFmtId="0" fontId="2" fillId="3" borderId="19" xfId="0" applyFont="1" applyFill="1" applyBorder="1" applyAlignment="1">
      <alignment horizontal="left"/>
    </xf>
    <xf numFmtId="3" fontId="0" fillId="0" borderId="1" xfId="0" applyNumberFormat="1" applyFont="1" applyBorder="1" applyAlignment="1">
      <alignment/>
    </xf>
    <xf numFmtId="3" fontId="0" fillId="0" borderId="0" xfId="0" applyNumberFormat="1" applyFont="1" applyBorder="1" applyAlignment="1">
      <alignment/>
    </xf>
    <xf numFmtId="3" fontId="0" fillId="0" borderId="2" xfId="0" applyNumberFormat="1" applyFont="1" applyBorder="1" applyAlignment="1">
      <alignment/>
    </xf>
    <xf numFmtId="3" fontId="0" fillId="3" borderId="14" xfId="0" applyNumberFormat="1" applyFont="1" applyFill="1" applyBorder="1" applyAlignment="1">
      <alignment/>
    </xf>
    <xf numFmtId="3" fontId="2" fillId="3" borderId="14" xfId="0" applyNumberFormat="1" applyFont="1" applyFill="1" applyBorder="1" applyAlignment="1">
      <alignment/>
    </xf>
    <xf numFmtId="3" fontId="0" fillId="3" borderId="0" xfId="0" applyNumberFormat="1" applyFont="1" applyFill="1" applyBorder="1" applyAlignment="1">
      <alignment/>
    </xf>
    <xf numFmtId="3" fontId="0" fillId="0" borderId="0" xfId="0" applyNumberFormat="1" applyFont="1" applyAlignment="1">
      <alignment/>
    </xf>
    <xf numFmtId="165" fontId="0" fillId="0" borderId="0" xfId="0" applyNumberFormat="1" applyFont="1" applyBorder="1" applyAlignment="1">
      <alignment horizontal="right"/>
    </xf>
    <xf numFmtId="165" fontId="0" fillId="3" borderId="0" xfId="0" applyNumberFormat="1" applyFont="1" applyFill="1" applyBorder="1" applyAlignment="1">
      <alignment horizontal="right"/>
    </xf>
    <xf numFmtId="3" fontId="2" fillId="7" borderId="5" xfId="0" applyNumberFormat="1" applyFont="1" applyFill="1" applyBorder="1" applyAlignment="1">
      <alignment horizontal="left"/>
    </xf>
    <xf numFmtId="168" fontId="2" fillId="7" borderId="5" xfId="0" applyNumberFormat="1" applyFont="1" applyFill="1" applyBorder="1" applyAlignment="1">
      <alignment horizontal="left"/>
    </xf>
    <xf numFmtId="168" fontId="2" fillId="7" borderId="5" xfId="0" applyNumberFormat="1" applyFont="1" applyFill="1" applyBorder="1" applyAlignment="1">
      <alignment horizontal="left" vertical="top" wrapText="1"/>
    </xf>
    <xf numFmtId="0" fontId="2" fillId="13" borderId="5" xfId="0" applyFont="1" applyFill="1" applyBorder="1" applyAlignment="1">
      <alignment vertical="center"/>
    </xf>
    <xf numFmtId="0" fontId="2" fillId="13" borderId="11" xfId="0" applyFont="1" applyFill="1" applyBorder="1" applyAlignment="1">
      <alignment horizontal="left" vertical="center" wrapText="1"/>
    </xf>
    <xf numFmtId="0" fontId="2" fillId="13" borderId="28" xfId="0" applyFont="1" applyFill="1" applyBorder="1" applyAlignment="1">
      <alignment vertical="center"/>
    </xf>
    <xf numFmtId="0" fontId="5" fillId="4" borderId="14" xfId="0" applyFont="1" applyFill="1" applyBorder="1" applyAlignment="1">
      <alignment horizontal="left" vertical="top" wrapText="1"/>
    </xf>
    <xf numFmtId="2" fontId="4" fillId="3" borderId="1" xfId="0" applyNumberFormat="1" applyFont="1" applyFill="1" applyBorder="1" applyAlignment="1">
      <alignment vertical="top"/>
    </xf>
    <xf numFmtId="9" fontId="4" fillId="4" borderId="14" xfId="0" applyNumberFormat="1" applyFont="1" applyFill="1" applyBorder="1" applyAlignment="1">
      <alignment vertical="top" wrapText="1"/>
    </xf>
    <xf numFmtId="9" fontId="4" fillId="3" borderId="1" xfId="0" applyNumberFormat="1" applyFont="1" applyFill="1" applyBorder="1" applyAlignment="1">
      <alignment vertical="top"/>
    </xf>
    <xf numFmtId="9" fontId="0" fillId="0" borderId="1" xfId="0" applyNumberFormat="1" applyFont="1" applyFill="1" applyBorder="1" applyAlignment="1">
      <alignment/>
    </xf>
    <xf numFmtId="9" fontId="0" fillId="0" borderId="0" xfId="0" applyNumberFormat="1" applyFont="1" applyFill="1" applyBorder="1" applyAlignment="1">
      <alignment/>
    </xf>
    <xf numFmtId="9" fontId="0" fillId="0" borderId="2" xfId="0" applyNumberFormat="1" applyFont="1" applyFill="1" applyBorder="1" applyAlignment="1">
      <alignment/>
    </xf>
    <xf numFmtId="9" fontId="0" fillId="3" borderId="2" xfId="0" applyNumberFormat="1" applyFont="1" applyFill="1" applyBorder="1" applyAlignment="1">
      <alignment/>
    </xf>
    <xf numFmtId="9" fontId="0" fillId="3" borderId="14" xfId="0" applyNumberFormat="1" applyFont="1" applyFill="1" applyBorder="1" applyAlignment="1">
      <alignment horizontal="center"/>
    </xf>
    <xf numFmtId="9" fontId="0" fillId="0" borderId="0" xfId="0" applyNumberFormat="1" applyFont="1" applyAlignment="1">
      <alignment horizontal="right"/>
    </xf>
    <xf numFmtId="9" fontId="0" fillId="3" borderId="0" xfId="0" applyNumberFormat="1" applyFont="1" applyFill="1" applyBorder="1" applyAlignment="1">
      <alignment/>
    </xf>
    <xf numFmtId="0" fontId="4" fillId="3" borderId="14" xfId="0" applyFont="1" applyFill="1" applyBorder="1" applyAlignment="1">
      <alignment vertical="top"/>
    </xf>
    <xf numFmtId="175" fontId="0" fillId="0" borderId="0" xfId="0" applyNumberFormat="1" applyFont="1" applyAlignment="1">
      <alignment horizontal="right"/>
    </xf>
    <xf numFmtId="3" fontId="0" fillId="3" borderId="18" xfId="0" applyNumberFormat="1" applyFont="1" applyFill="1" applyBorder="1" applyAlignment="1">
      <alignment/>
    </xf>
    <xf numFmtId="175" fontId="0" fillId="0" borderId="0" xfId="0" applyNumberFormat="1" applyFont="1" applyFill="1" applyBorder="1" applyAlignment="1">
      <alignment/>
    </xf>
    <xf numFmtId="175" fontId="4" fillId="4" borderId="14" xfId="0" applyNumberFormat="1" applyFont="1" applyFill="1" applyBorder="1" applyAlignment="1">
      <alignment vertical="top" wrapText="1"/>
    </xf>
    <xf numFmtId="175" fontId="0" fillId="0" borderId="2" xfId="0" applyNumberFormat="1" applyFont="1" applyFill="1" applyBorder="1" applyAlignment="1">
      <alignment/>
    </xf>
    <xf numFmtId="175" fontId="0" fillId="3" borderId="14" xfId="0" applyNumberFormat="1" applyFont="1" applyFill="1" applyBorder="1" applyAlignment="1">
      <alignment horizontal="center"/>
    </xf>
    <xf numFmtId="170" fontId="0" fillId="0" borderId="0" xfId="0" applyNumberFormat="1" applyFont="1" applyAlignment="1">
      <alignment horizontal="right"/>
    </xf>
    <xf numFmtId="4" fontId="0" fillId="0" borderId="0" xfId="0" applyNumberFormat="1" applyFont="1" applyFill="1" applyBorder="1" applyAlignment="1">
      <alignment/>
    </xf>
    <xf numFmtId="10" fontId="0" fillId="2" borderId="1" xfId="0" applyNumberFormat="1" applyFont="1" applyFill="1" applyBorder="1" applyAlignment="1">
      <alignment horizontal="center" shrinkToFit="1"/>
    </xf>
    <xf numFmtId="10" fontId="0" fillId="2" borderId="0" xfId="0" applyNumberFormat="1" applyFont="1" applyFill="1" applyBorder="1" applyAlignment="1">
      <alignment horizontal="center" shrinkToFit="1"/>
    </xf>
    <xf numFmtId="10" fontId="0" fillId="2" borderId="2" xfId="0" applyNumberFormat="1" applyFont="1" applyFill="1" applyBorder="1" applyAlignment="1">
      <alignment horizontal="center" shrinkToFit="1"/>
    </xf>
    <xf numFmtId="10" fontId="0" fillId="3" borderId="2" xfId="0" applyNumberFormat="1" applyFont="1" applyFill="1" applyBorder="1" applyAlignment="1">
      <alignment horizontal="left" shrinkToFit="1"/>
    </xf>
    <xf numFmtId="170" fontId="4" fillId="13" borderId="3" xfId="0" applyNumberFormat="1" applyFont="1" applyFill="1" applyBorder="1" applyAlignment="1">
      <alignment vertical="top" wrapText="1"/>
    </xf>
    <xf numFmtId="170" fontId="4" fillId="3" borderId="6" xfId="0" applyNumberFormat="1" applyFont="1" applyFill="1" applyBorder="1" applyAlignment="1">
      <alignment vertical="top"/>
    </xf>
    <xf numFmtId="3" fontId="0" fillId="0" borderId="6" xfId="0" applyNumberFormat="1" applyFont="1" applyFill="1" applyBorder="1" applyAlignment="1">
      <alignment/>
    </xf>
    <xf numFmtId="3" fontId="0" fillId="0" borderId="7" xfId="0" applyNumberFormat="1" applyFont="1" applyFill="1" applyBorder="1" applyAlignment="1">
      <alignment/>
    </xf>
    <xf numFmtId="3" fontId="0" fillId="0" borderId="8" xfId="0" applyNumberFormat="1" applyFont="1" applyFill="1" applyBorder="1" applyAlignment="1">
      <alignment/>
    </xf>
    <xf numFmtId="170" fontId="0" fillId="3" borderId="8" xfId="0" applyNumberFormat="1" applyFont="1" applyFill="1" applyBorder="1" applyAlignment="1">
      <alignment/>
    </xf>
    <xf numFmtId="170" fontId="0" fillId="0" borderId="6" xfId="0" applyNumberFormat="1" applyFont="1" applyFill="1" applyBorder="1" applyAlignment="1">
      <alignment/>
    </xf>
    <xf numFmtId="170" fontId="0" fillId="0" borderId="7" xfId="0" applyNumberFormat="1" applyFont="1" applyFill="1" applyBorder="1" applyAlignment="1">
      <alignment/>
    </xf>
    <xf numFmtId="170" fontId="0" fillId="0" borderId="8" xfId="0" applyNumberFormat="1" applyFont="1" applyFill="1" applyBorder="1" applyAlignment="1">
      <alignment/>
    </xf>
    <xf numFmtId="170" fontId="0" fillId="3" borderId="3" xfId="0" applyNumberFormat="1" applyFont="1" applyFill="1" applyBorder="1" applyAlignment="1">
      <alignment horizontal="center"/>
    </xf>
    <xf numFmtId="3" fontId="0" fillId="0" borderId="7" xfId="0" applyNumberFormat="1" applyFont="1" applyFill="1" applyBorder="1" applyAlignment="1">
      <alignment/>
    </xf>
    <xf numFmtId="3" fontId="0" fillId="0" borderId="8" xfId="0" applyNumberFormat="1" applyFont="1" applyFill="1" applyBorder="1" applyAlignment="1">
      <alignment/>
    </xf>
    <xf numFmtId="3" fontId="0" fillId="3" borderId="8" xfId="0" applyNumberFormat="1" applyFont="1" applyFill="1" applyBorder="1" applyAlignment="1">
      <alignment/>
    </xf>
    <xf numFmtId="3" fontId="0" fillId="0" borderId="6" xfId="0" applyNumberFormat="1" applyFont="1" applyFill="1" applyBorder="1" applyAlignment="1">
      <alignment/>
    </xf>
    <xf numFmtId="3" fontId="0" fillId="3" borderId="8" xfId="0" applyNumberFormat="1" applyFont="1" applyFill="1" applyBorder="1" applyAlignment="1">
      <alignment/>
    </xf>
    <xf numFmtId="0" fontId="0" fillId="0" borderId="0" xfId="0" applyAlignment="1">
      <alignment wrapText="1"/>
    </xf>
    <xf numFmtId="0" fontId="0" fillId="3" borderId="0" xfId="0" applyFill="1" applyAlignment="1">
      <alignment vertical="top" wrapText="1"/>
    </xf>
    <xf numFmtId="0" fontId="0" fillId="3" borderId="0" xfId="0" applyFill="1" applyAlignment="1">
      <alignment/>
    </xf>
    <xf numFmtId="0" fontId="0" fillId="0" borderId="30" xfId="0"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29" fillId="14" borderId="3" xfId="0" applyFont="1" applyFill="1" applyBorder="1" applyAlignment="1">
      <alignment vertical="center" wrapText="1"/>
    </xf>
    <xf numFmtId="3" fontId="0" fillId="0" borderId="1" xfId="0" applyNumberFormat="1" applyFont="1" applyFill="1" applyBorder="1" applyAlignment="1">
      <alignment/>
    </xf>
    <xf numFmtId="167" fontId="0" fillId="3" borderId="0" xfId="0" applyNumberFormat="1" applyFont="1" applyFill="1" applyBorder="1" applyAlignment="1">
      <alignment/>
    </xf>
    <xf numFmtId="169" fontId="0" fillId="3" borderId="18" xfId="0" applyNumberFormat="1" applyFont="1" applyFill="1" applyBorder="1" applyAlignment="1">
      <alignment/>
    </xf>
    <xf numFmtId="10" fontId="0" fillId="3" borderId="14" xfId="0" applyNumberFormat="1" applyFont="1" applyFill="1" applyBorder="1" applyAlignment="1">
      <alignment horizontal="left" shrinkToFit="1"/>
    </xf>
    <xf numFmtId="0" fontId="4" fillId="5" borderId="26" xfId="0" applyFont="1" applyFill="1" applyBorder="1" applyAlignment="1">
      <alignment vertical="top" wrapText="1"/>
    </xf>
    <xf numFmtId="2" fontId="2" fillId="7" borderId="26" xfId="0" applyNumberFormat="1" applyFont="1" applyFill="1" applyBorder="1" applyAlignment="1">
      <alignment horizontal="left"/>
    </xf>
    <xf numFmtId="2" fontId="2" fillId="7" borderId="5" xfId="0" applyNumberFormat="1" applyFont="1" applyFill="1" applyBorder="1" applyAlignment="1">
      <alignment horizontal="left"/>
    </xf>
    <xf numFmtId="2" fontId="2" fillId="7" borderId="5" xfId="0" applyNumberFormat="1" applyFont="1" applyFill="1" applyBorder="1" applyAlignment="1">
      <alignment horizontal="left" wrapText="1"/>
    </xf>
    <xf numFmtId="0" fontId="0" fillId="4" borderId="22" xfId="0" applyFill="1" applyBorder="1" applyAlignment="1">
      <alignment/>
    </xf>
    <xf numFmtId="165" fontId="2" fillId="5" borderId="21" xfId="0" applyNumberFormat="1" applyFont="1" applyFill="1" applyBorder="1" applyAlignment="1">
      <alignment horizontal="left" vertical="top" wrapText="1"/>
    </xf>
    <xf numFmtId="3" fontId="0" fillId="0" borderId="0" xfId="0" applyNumberFormat="1" applyAlignment="1">
      <alignment/>
    </xf>
    <xf numFmtId="0" fontId="0" fillId="4" borderId="0" xfId="0" applyFill="1" applyAlignment="1">
      <alignment vertical="top" wrapText="1"/>
    </xf>
    <xf numFmtId="0" fontId="0" fillId="3" borderId="6" xfId="0" applyFill="1" applyBorder="1" applyAlignment="1">
      <alignment vertical="top" wrapText="1"/>
    </xf>
    <xf numFmtId="0" fontId="0" fillId="3" borderId="3" xfId="0" applyFill="1" applyBorder="1" applyAlignment="1">
      <alignment vertical="top" wrapText="1"/>
    </xf>
    <xf numFmtId="0" fontId="36" fillId="7" borderId="7" xfId="0" applyFont="1" applyFill="1" applyBorder="1" applyAlignment="1">
      <alignment horizontal="justify" vertical="top" wrapText="1"/>
    </xf>
    <xf numFmtId="0" fontId="36" fillId="7" borderId="7" xfId="0" applyFont="1" applyFill="1" applyBorder="1" applyAlignment="1">
      <alignment vertical="top" wrapText="1"/>
    </xf>
    <xf numFmtId="0" fontId="36" fillId="7" borderId="8" xfId="0" applyFont="1" applyFill="1" applyBorder="1" applyAlignment="1">
      <alignment vertical="top" wrapText="1"/>
    </xf>
    <xf numFmtId="0" fontId="37" fillId="14" borderId="3" xfId="0" applyFont="1" applyFill="1" applyBorder="1" applyAlignment="1">
      <alignment horizontal="center" vertical="top" wrapText="1"/>
    </xf>
    <xf numFmtId="0" fontId="31" fillId="14" borderId="3" xfId="0" applyFont="1" applyFill="1" applyBorder="1" applyAlignment="1">
      <alignment horizontal="center" vertical="center" wrapText="1"/>
    </xf>
    <xf numFmtId="0" fontId="0" fillId="0" borderId="33" xfId="0" applyBorder="1" applyAlignment="1">
      <alignment horizontal="left" vertical="top" wrapText="1"/>
    </xf>
    <xf numFmtId="0" fontId="0" fillId="0" borderId="33" xfId="0" applyNumberFormat="1" applyBorder="1" applyAlignment="1">
      <alignment horizontal="left" vertical="top" wrapText="1"/>
    </xf>
    <xf numFmtId="0" fontId="0" fillId="0" borderId="33" xfId="0" applyBorder="1" applyAlignment="1">
      <alignment vertical="top" wrapText="1"/>
    </xf>
    <xf numFmtId="0" fontId="0" fillId="0" borderId="33" xfId="0" applyFont="1" applyBorder="1" applyAlignment="1">
      <alignment wrapText="1"/>
    </xf>
    <xf numFmtId="0" fontId="0" fillId="0" borderId="33" xfId="0" applyFont="1" applyBorder="1" applyAlignment="1">
      <alignment horizontal="left" vertical="top" wrapText="1"/>
    </xf>
    <xf numFmtId="0" fontId="0" fillId="0" borderId="33" xfId="0" applyNumberFormat="1" applyFont="1" applyBorder="1" applyAlignment="1">
      <alignment horizontal="left" vertical="top" wrapText="1"/>
    </xf>
    <xf numFmtId="0" fontId="0" fillId="0" borderId="34" xfId="0" applyNumberFormat="1"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vertical="top" wrapText="1"/>
    </xf>
    <xf numFmtId="0" fontId="0" fillId="0" borderId="36" xfId="0" applyBorder="1" applyAlignment="1">
      <alignment vertical="top" wrapText="1"/>
    </xf>
    <xf numFmtId="0" fontId="0" fillId="0" borderId="37" xfId="0" applyBorder="1" applyAlignment="1">
      <alignment horizontal="left" vertical="top" wrapText="1"/>
    </xf>
    <xf numFmtId="0" fontId="33" fillId="0" borderId="38" xfId="0" applyFont="1" applyFill="1" applyBorder="1" applyAlignment="1">
      <alignment horizontal="center" vertical="center"/>
    </xf>
    <xf numFmtId="0" fontId="33" fillId="0" borderId="39" xfId="0" applyFont="1" applyFill="1" applyBorder="1" applyAlignment="1">
      <alignment horizontal="center" vertical="center"/>
    </xf>
    <xf numFmtId="0" fontId="33" fillId="0" borderId="40" xfId="0" applyFont="1" applyFill="1" applyBorder="1" applyAlignment="1">
      <alignment horizontal="center" vertical="center"/>
    </xf>
    <xf numFmtId="0" fontId="33" fillId="0" borderId="0" xfId="0" applyFont="1" applyFill="1" applyAlignment="1">
      <alignment horizontal="center" vertical="center"/>
    </xf>
    <xf numFmtId="1" fontId="4" fillId="11" borderId="14" xfId="0" applyNumberFormat="1" applyFont="1" applyFill="1" applyBorder="1" applyAlignment="1">
      <alignment vertical="top" wrapText="1"/>
    </xf>
    <xf numFmtId="0" fontId="39" fillId="3" borderId="27" xfId="0" applyFont="1" applyFill="1" applyBorder="1" applyAlignment="1">
      <alignment vertical="top"/>
    </xf>
    <xf numFmtId="9" fontId="2" fillId="7" borderId="5" xfId="0" applyNumberFormat="1" applyFont="1" applyFill="1" applyBorder="1" applyAlignment="1">
      <alignment horizontal="left" vertical="top" wrapText="1"/>
    </xf>
    <xf numFmtId="169" fontId="0" fillId="3" borderId="0" xfId="0" applyNumberFormat="1" applyFont="1" applyFill="1" applyBorder="1" applyAlignment="1">
      <alignment/>
    </xf>
    <xf numFmtId="3" fontId="0" fillId="3" borderId="17" xfId="0" applyNumberFormat="1" applyFont="1" applyFill="1" applyBorder="1" applyAlignment="1">
      <alignment/>
    </xf>
    <xf numFmtId="3" fontId="0" fillId="3" borderId="1" xfId="0" applyNumberFormat="1" applyFont="1" applyFill="1" applyBorder="1" applyAlignment="1">
      <alignment/>
    </xf>
    <xf numFmtId="4" fontId="0" fillId="0" borderId="1" xfId="0" applyNumberFormat="1" applyFont="1" applyFill="1" applyBorder="1" applyAlignment="1">
      <alignment/>
    </xf>
    <xf numFmtId="4" fontId="0" fillId="0" borderId="2" xfId="0" applyNumberFormat="1" applyFont="1" applyFill="1" applyBorder="1" applyAlignment="1">
      <alignment/>
    </xf>
    <xf numFmtId="181" fontId="0" fillId="0" borderId="7" xfId="0" applyNumberFormat="1" applyFont="1" applyFill="1" applyBorder="1" applyAlignment="1">
      <alignment/>
    </xf>
    <xf numFmtId="181" fontId="0" fillId="0" borderId="8" xfId="0" applyNumberFormat="1" applyFont="1" applyFill="1" applyBorder="1" applyAlignment="1">
      <alignment/>
    </xf>
    <xf numFmtId="4" fontId="0" fillId="0" borderId="6" xfId="0" applyNumberFormat="1" applyFont="1" applyFill="1" applyBorder="1" applyAlignment="1">
      <alignment/>
    </xf>
    <xf numFmtId="4" fontId="0" fillId="0" borderId="7" xfId="0" applyNumberFormat="1" applyFont="1" applyFill="1" applyBorder="1" applyAlignment="1">
      <alignment/>
    </xf>
    <xf numFmtId="4" fontId="0" fillId="0" borderId="8" xfId="0" applyNumberFormat="1" applyFont="1" applyFill="1" applyBorder="1" applyAlignment="1">
      <alignment/>
    </xf>
    <xf numFmtId="165" fontId="2" fillId="5" borderId="26" xfId="0" applyNumberFormat="1" applyFont="1" applyFill="1" applyBorder="1" applyAlignment="1">
      <alignment horizontal="left" vertical="top" wrapText="1"/>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6" borderId="8" xfId="0" applyNumberFormat="1" applyFont="1" applyFill="1" applyBorder="1" applyAlignment="1">
      <alignment/>
    </xf>
    <xf numFmtId="3" fontId="2" fillId="6" borderId="3" xfId="0" applyNumberFormat="1" applyFont="1" applyFill="1" applyBorder="1" applyAlignment="1">
      <alignment horizontal="center"/>
    </xf>
    <xf numFmtId="3" fontId="0" fillId="0" borderId="16" xfId="0" applyNumberFormat="1" applyBorder="1" applyAlignment="1">
      <alignment/>
    </xf>
    <xf numFmtId="3" fontId="0" fillId="0" borderId="9" xfId="0" applyNumberFormat="1" applyBorder="1" applyAlignment="1">
      <alignment/>
    </xf>
    <xf numFmtId="1" fontId="6" fillId="0" borderId="0" xfId="0" applyNumberFormat="1" applyFont="1" applyAlignment="1">
      <alignment/>
    </xf>
    <xf numFmtId="3" fontId="6" fillId="0" borderId="17" xfId="0" applyNumberFormat="1" applyFont="1" applyBorder="1" applyAlignment="1">
      <alignment horizontal="right"/>
    </xf>
    <xf numFmtId="3" fontId="6" fillId="0" borderId="1" xfId="0" applyNumberFormat="1" applyFont="1" applyBorder="1" applyAlignment="1">
      <alignment horizontal="right"/>
    </xf>
    <xf numFmtId="3" fontId="6" fillId="0" borderId="18" xfId="0" applyNumberFormat="1" applyFont="1" applyBorder="1" applyAlignment="1">
      <alignment horizontal="right"/>
    </xf>
    <xf numFmtId="3" fontId="6" fillId="0" borderId="0" xfId="0" applyNumberFormat="1" applyFont="1" applyBorder="1" applyAlignment="1">
      <alignment horizontal="right"/>
    </xf>
    <xf numFmtId="3" fontId="6" fillId="0" borderId="2" xfId="0" applyNumberFormat="1" applyFont="1" applyBorder="1" applyAlignment="1">
      <alignment horizontal="right"/>
    </xf>
    <xf numFmtId="3" fontId="6" fillId="0" borderId="1" xfId="0" applyNumberFormat="1" applyFont="1" applyFill="1" applyBorder="1" applyAlignment="1">
      <alignment/>
    </xf>
    <xf numFmtId="0" fontId="0" fillId="0" borderId="0" xfId="0" applyBorder="1" applyAlignment="1">
      <alignment horizontal="left"/>
    </xf>
    <xf numFmtId="1" fontId="40" fillId="15" borderId="3" xfId="0" applyNumberFormat="1" applyFont="1" applyFill="1" applyBorder="1" applyAlignment="1">
      <alignment horizontal="center" vertical="top" wrapText="1"/>
    </xf>
    <xf numFmtId="1" fontId="40" fillId="3" borderId="6" xfId="0" applyNumberFormat="1" applyFont="1" applyFill="1" applyBorder="1" applyAlignment="1">
      <alignment horizontal="center" vertical="top"/>
    </xf>
    <xf numFmtId="1" fontId="41" fillId="0" borderId="6" xfId="0" applyNumberFormat="1" applyFont="1" applyFill="1" applyBorder="1" applyAlignment="1">
      <alignment horizontal="center"/>
    </xf>
    <xf numFmtId="1" fontId="41" fillId="0" borderId="7" xfId="0" applyNumberFormat="1" applyFont="1" applyFill="1" applyBorder="1" applyAlignment="1">
      <alignment horizontal="center"/>
    </xf>
    <xf numFmtId="1" fontId="41" fillId="0" borderId="8" xfId="0" applyNumberFormat="1" applyFont="1" applyFill="1" applyBorder="1" applyAlignment="1">
      <alignment horizontal="center"/>
    </xf>
    <xf numFmtId="1" fontId="41" fillId="3" borderId="8" xfId="0" applyNumberFormat="1" applyFont="1" applyFill="1" applyBorder="1" applyAlignment="1">
      <alignment horizontal="center"/>
    </xf>
    <xf numFmtId="1" fontId="41" fillId="3" borderId="3" xfId="0" applyNumberFormat="1" applyFont="1" applyFill="1" applyBorder="1" applyAlignment="1">
      <alignment horizontal="center"/>
    </xf>
    <xf numFmtId="1" fontId="41" fillId="0" borderId="0" xfId="0" applyNumberFormat="1" applyFont="1" applyAlignment="1">
      <alignment horizontal="center"/>
    </xf>
    <xf numFmtId="0" fontId="0" fillId="10" borderId="41" xfId="0" applyFont="1" applyFill="1" applyBorder="1" applyAlignment="1">
      <alignment horizontal="center" vertical="top" wrapText="1"/>
    </xf>
    <xf numFmtId="0" fontId="0" fillId="10" borderId="42" xfId="0" applyFont="1" applyFill="1" applyBorder="1" applyAlignment="1">
      <alignment horizontal="center" vertical="top" wrapText="1"/>
    </xf>
    <xf numFmtId="0" fontId="2" fillId="10" borderId="42" xfId="0" applyFont="1" applyFill="1" applyBorder="1" applyAlignment="1">
      <alignment horizontal="left"/>
    </xf>
    <xf numFmtId="0" fontId="0" fillId="10" borderId="42" xfId="0" applyFont="1" applyFill="1" applyBorder="1" applyAlignment="1">
      <alignment/>
    </xf>
    <xf numFmtId="3" fontId="2" fillId="10" borderId="42" xfId="0" applyNumberFormat="1" applyFont="1" applyFill="1" applyBorder="1" applyAlignment="1">
      <alignment horizontal="left" vertical="top" wrapText="1"/>
    </xf>
    <xf numFmtId="0" fontId="0" fillId="10" borderId="42" xfId="0" applyFill="1" applyBorder="1" applyAlignment="1">
      <alignment/>
    </xf>
    <xf numFmtId="168" fontId="2" fillId="10" borderId="42" xfId="0" applyNumberFormat="1" applyFont="1" applyFill="1" applyBorder="1" applyAlignment="1">
      <alignment horizontal="left"/>
    </xf>
    <xf numFmtId="168" fontId="2" fillId="10" borderId="0" xfId="0" applyNumberFormat="1" applyFont="1" applyFill="1" applyBorder="1" applyAlignment="1">
      <alignment horizontal="left"/>
    </xf>
    <xf numFmtId="0" fontId="0" fillId="10" borderId="0" xfId="0" applyFill="1" applyBorder="1" applyAlignment="1">
      <alignment horizontal="left"/>
    </xf>
    <xf numFmtId="0" fontId="0" fillId="10" borderId="4" xfId="0" applyFill="1" applyBorder="1" applyAlignment="1">
      <alignment/>
    </xf>
    <xf numFmtId="0" fontId="0" fillId="10" borderId="25" xfId="0" applyFont="1" applyFill="1" applyBorder="1" applyAlignment="1">
      <alignment/>
    </xf>
    <xf numFmtId="0" fontId="0" fillId="10" borderId="43" xfId="0" applyFont="1" applyFill="1" applyBorder="1" applyAlignment="1">
      <alignment/>
    </xf>
    <xf numFmtId="0" fontId="0" fillId="10" borderId="4" xfId="0" applyFont="1" applyFill="1" applyBorder="1" applyAlignment="1">
      <alignment/>
    </xf>
    <xf numFmtId="0" fontId="2" fillId="10" borderId="25" xfId="0" applyFont="1" applyFill="1" applyBorder="1" applyAlignment="1">
      <alignment/>
    </xf>
    <xf numFmtId="10" fontId="2" fillId="7" borderId="5" xfId="0" applyNumberFormat="1" applyFont="1" applyFill="1" applyBorder="1" applyAlignment="1">
      <alignment horizontal="left"/>
    </xf>
    <xf numFmtId="3" fontId="2" fillId="7" borderId="26" xfId="0" applyNumberFormat="1" applyFont="1" applyFill="1" applyBorder="1" applyAlignment="1">
      <alignment horizontal="left"/>
    </xf>
    <xf numFmtId="0" fontId="0" fillId="8" borderId="5" xfId="0" applyFill="1" applyBorder="1" applyAlignment="1">
      <alignment/>
    </xf>
    <xf numFmtId="1" fontId="2" fillId="7" borderId="5" xfId="0" applyNumberFormat="1" applyFont="1" applyFill="1" applyBorder="1" applyAlignment="1">
      <alignment horizontal="left"/>
    </xf>
    <xf numFmtId="0" fontId="42" fillId="7" borderId="5" xfId="0" applyFont="1" applyFill="1" applyBorder="1" applyAlignment="1">
      <alignment horizontal="left"/>
    </xf>
    <xf numFmtId="2" fontId="42" fillId="7" borderId="10" xfId="0" applyNumberFormat="1" applyFont="1" applyFill="1" applyBorder="1" applyAlignment="1">
      <alignment horizontal="left"/>
    </xf>
    <xf numFmtId="1" fontId="2" fillId="7" borderId="5" xfId="0" applyNumberFormat="1" applyFont="1" applyFill="1" applyBorder="1" applyAlignment="1">
      <alignment horizontal="left" wrapText="1"/>
    </xf>
    <xf numFmtId="168" fontId="2" fillId="7" borderId="11" xfId="0" applyNumberFormat="1" applyFont="1" applyFill="1" applyBorder="1" applyAlignment="1">
      <alignment horizontal="left"/>
    </xf>
    <xf numFmtId="1" fontId="2" fillId="7" borderId="11" xfId="0" applyNumberFormat="1" applyFont="1" applyFill="1" applyBorder="1" applyAlignment="1">
      <alignment horizontal="left"/>
    </xf>
    <xf numFmtId="3" fontId="2" fillId="7" borderId="20" xfId="0" applyNumberFormat="1" applyFont="1" applyFill="1" applyBorder="1" applyAlignment="1">
      <alignment horizontal="left"/>
    </xf>
    <xf numFmtId="3" fontId="2" fillId="7" borderId="11" xfId="0" applyNumberFormat="1" applyFont="1" applyFill="1" applyBorder="1" applyAlignment="1">
      <alignment horizontal="left"/>
    </xf>
    <xf numFmtId="0" fontId="12" fillId="9" borderId="44" xfId="0" applyFont="1" applyFill="1" applyBorder="1" applyAlignment="1">
      <alignment horizontal="center" vertical="top" wrapText="1"/>
    </xf>
    <xf numFmtId="2" fontId="2" fillId="7" borderId="20" xfId="0" applyNumberFormat="1" applyFont="1" applyFill="1" applyBorder="1" applyAlignment="1">
      <alignment horizontal="left"/>
    </xf>
    <xf numFmtId="2" fontId="2" fillId="7" borderId="11" xfId="0" applyNumberFormat="1" applyFont="1" applyFill="1" applyBorder="1" applyAlignment="1">
      <alignment horizontal="left"/>
    </xf>
    <xf numFmtId="10" fontId="2" fillId="7" borderId="11" xfId="0" applyNumberFormat="1" applyFont="1" applyFill="1" applyBorder="1" applyAlignment="1">
      <alignment horizontal="left"/>
    </xf>
    <xf numFmtId="3" fontId="4" fillId="3" borderId="17" xfId="0" applyNumberFormat="1" applyFont="1" applyFill="1" applyBorder="1" applyAlignment="1">
      <alignment vertical="top"/>
    </xf>
    <xf numFmtId="3" fontId="4" fillId="3" borderId="15" xfId="0" applyNumberFormat="1" applyFont="1" applyFill="1" applyBorder="1" applyAlignment="1">
      <alignment vertical="top"/>
    </xf>
    <xf numFmtId="3" fontId="6" fillId="0" borderId="15" xfId="0" applyNumberFormat="1" applyFont="1" applyBorder="1" applyAlignment="1">
      <alignment/>
    </xf>
    <xf numFmtId="3" fontId="6" fillId="0" borderId="16" xfId="0" applyNumberFormat="1" applyFont="1" applyBorder="1" applyAlignment="1">
      <alignment/>
    </xf>
    <xf numFmtId="3" fontId="6" fillId="0" borderId="29" xfId="0" applyNumberFormat="1" applyFont="1" applyBorder="1" applyAlignment="1">
      <alignment/>
    </xf>
    <xf numFmtId="3" fontId="6" fillId="0" borderId="9" xfId="0" applyNumberFormat="1" applyFont="1" applyBorder="1" applyAlignment="1">
      <alignment/>
    </xf>
    <xf numFmtId="3" fontId="6" fillId="3" borderId="29" xfId="0" applyNumberFormat="1" applyFont="1" applyFill="1" applyBorder="1" applyAlignment="1">
      <alignment/>
    </xf>
    <xf numFmtId="3" fontId="6" fillId="3" borderId="9" xfId="0" applyNumberFormat="1" applyFont="1" applyFill="1" applyBorder="1" applyAlignment="1">
      <alignment/>
    </xf>
    <xf numFmtId="3" fontId="6" fillId="3" borderId="19" xfId="0" applyNumberFormat="1" applyFont="1" applyFill="1" applyBorder="1" applyAlignment="1">
      <alignment/>
    </xf>
    <xf numFmtId="3" fontId="25" fillId="3" borderId="14" xfId="0" applyNumberFormat="1" applyFont="1" applyFill="1" applyBorder="1" applyAlignment="1">
      <alignment/>
    </xf>
    <xf numFmtId="3" fontId="25" fillId="3" borderId="13" xfId="0" applyNumberFormat="1" applyFont="1" applyFill="1" applyBorder="1" applyAlignment="1">
      <alignment/>
    </xf>
    <xf numFmtId="3" fontId="25" fillId="3" borderId="19" xfId="0" applyNumberFormat="1" applyFont="1" applyFill="1" applyBorder="1" applyAlignment="1">
      <alignment/>
    </xf>
    <xf numFmtId="3" fontId="6" fillId="0" borderId="15" xfId="0" applyNumberFormat="1" applyFont="1" applyBorder="1" applyAlignment="1">
      <alignment horizontal="right"/>
    </xf>
    <xf numFmtId="3" fontId="6" fillId="0" borderId="16" xfId="0" applyNumberFormat="1" applyFont="1" applyBorder="1" applyAlignment="1">
      <alignment horizontal="right"/>
    </xf>
    <xf numFmtId="3" fontId="6" fillId="0" borderId="29" xfId="0" applyNumberFormat="1" applyFont="1" applyBorder="1" applyAlignment="1">
      <alignment horizontal="right"/>
    </xf>
    <xf numFmtId="3" fontId="6" fillId="0" borderId="9" xfId="0" applyNumberFormat="1" applyFont="1" applyBorder="1" applyAlignment="1">
      <alignment horizontal="right"/>
    </xf>
    <xf numFmtId="3" fontId="6" fillId="0" borderId="17" xfId="0" applyNumberFormat="1" applyFont="1" applyFill="1" applyBorder="1" applyAlignment="1">
      <alignment/>
    </xf>
    <xf numFmtId="1" fontId="6" fillId="0" borderId="45" xfId="0" applyNumberFormat="1" applyFont="1" applyBorder="1" applyAlignment="1">
      <alignment/>
    </xf>
    <xf numFmtId="1" fontId="6" fillId="0" borderId="46" xfId="0" applyNumberFormat="1" applyFont="1" applyBorder="1" applyAlignment="1">
      <alignment/>
    </xf>
    <xf numFmtId="1" fontId="6" fillId="0" borderId="47" xfId="0" applyNumberFormat="1" applyFont="1" applyBorder="1" applyAlignment="1">
      <alignment/>
    </xf>
    <xf numFmtId="0" fontId="40" fillId="5" borderId="10" xfId="0" applyFont="1" applyFill="1" applyBorder="1" applyAlignment="1">
      <alignment vertical="top" wrapText="1"/>
    </xf>
    <xf numFmtId="3" fontId="42" fillId="5" borderId="5" xfId="0" applyNumberFormat="1" applyFont="1" applyFill="1" applyBorder="1" applyAlignment="1">
      <alignment horizontal="left" vertical="top" wrapText="1"/>
    </xf>
    <xf numFmtId="2" fontId="42" fillId="5" borderId="10" xfId="0" applyNumberFormat="1" applyFont="1" applyFill="1" applyBorder="1" applyAlignment="1">
      <alignment horizontal="left" vertical="top" wrapText="1"/>
    </xf>
    <xf numFmtId="168" fontId="2" fillId="7" borderId="28" xfId="0" applyNumberFormat="1" applyFont="1" applyFill="1" applyBorder="1" applyAlignment="1">
      <alignment horizontal="left"/>
    </xf>
    <xf numFmtId="0" fontId="42" fillId="7" borderId="20" xfId="0" applyFont="1" applyFill="1" applyBorder="1" applyAlignment="1">
      <alignment horizontal="left"/>
    </xf>
    <xf numFmtId="1" fontId="42" fillId="7" borderId="28" xfId="0" applyNumberFormat="1" applyFont="1" applyFill="1" applyBorder="1" applyAlignment="1">
      <alignment horizontal="left"/>
    </xf>
    <xf numFmtId="0" fontId="27" fillId="3" borderId="0" xfId="0" applyFont="1" applyFill="1" applyBorder="1" applyAlignment="1">
      <alignment horizontal="center" vertical="center" wrapText="1"/>
    </xf>
    <xf numFmtId="0" fontId="32" fillId="3" borderId="11" xfId="0" applyFont="1" applyFill="1" applyBorder="1" applyAlignment="1">
      <alignment horizontal="left" vertical="top" wrapText="1"/>
    </xf>
    <xf numFmtId="0" fontId="32" fillId="3" borderId="0" xfId="0" applyFont="1" applyFill="1" applyAlignment="1">
      <alignment horizontal="left" vertical="top" wrapText="1"/>
    </xf>
    <xf numFmtId="1" fontId="4" fillId="3" borderId="1" xfId="0" applyNumberFormat="1" applyFont="1" applyFill="1" applyBorder="1" applyAlignment="1">
      <alignment vertical="top"/>
    </xf>
    <xf numFmtId="3" fontId="0" fillId="0" borderId="17" xfId="0" applyNumberFormat="1" applyFont="1" applyBorder="1" applyAlignment="1">
      <alignment/>
    </xf>
    <xf numFmtId="3" fontId="0" fillId="0" borderId="18" xfId="0" applyNumberFormat="1" applyFont="1" applyBorder="1" applyAlignment="1">
      <alignment/>
    </xf>
    <xf numFmtId="3" fontId="0" fillId="0" borderId="29" xfId="0" applyNumberFormat="1" applyFont="1" applyBorder="1" applyAlignment="1">
      <alignment/>
    </xf>
    <xf numFmtId="3" fontId="0" fillId="3" borderId="13" xfId="0" applyNumberFormat="1" applyFont="1" applyFill="1" applyBorder="1" applyAlignment="1">
      <alignment/>
    </xf>
    <xf numFmtId="1" fontId="0" fillId="3" borderId="14" xfId="0" applyNumberFormat="1" applyFont="1" applyFill="1" applyBorder="1" applyAlignment="1">
      <alignment/>
    </xf>
    <xf numFmtId="1" fontId="0" fillId="0" borderId="0" xfId="0" applyNumberFormat="1" applyFont="1" applyFill="1" applyBorder="1" applyAlignment="1">
      <alignment/>
    </xf>
    <xf numFmtId="1" fontId="0" fillId="0" borderId="2" xfId="0" applyNumberFormat="1" applyFont="1" applyFill="1" applyBorder="1" applyAlignment="1">
      <alignment/>
    </xf>
    <xf numFmtId="177" fontId="0" fillId="0" borderId="0" xfId="0" applyNumberFormat="1" applyFont="1" applyAlignment="1">
      <alignment/>
    </xf>
    <xf numFmtId="1" fontId="0" fillId="0" borderId="0" xfId="0" applyNumberFormat="1" applyFont="1" applyAlignment="1">
      <alignment/>
    </xf>
    <xf numFmtId="0" fontId="4" fillId="11" borderId="14" xfId="0" applyFont="1" applyFill="1" applyBorder="1" applyAlignment="1">
      <alignment horizontal="left" vertical="top" wrapText="1"/>
    </xf>
    <xf numFmtId="0" fontId="4" fillId="3" borderId="1" xfId="0" applyFont="1" applyFill="1" applyBorder="1" applyAlignment="1">
      <alignment horizontal="left" vertical="top"/>
    </xf>
    <xf numFmtId="177" fontId="4" fillId="3" borderId="17" xfId="0" applyNumberFormat="1" applyFont="1" applyFill="1" applyBorder="1" applyAlignment="1">
      <alignment vertical="top"/>
    </xf>
    <xf numFmtId="177" fontId="0" fillId="0" borderId="17" xfId="0" applyNumberFormat="1" applyFont="1" applyBorder="1" applyAlignment="1">
      <alignment/>
    </xf>
    <xf numFmtId="177" fontId="0" fillId="0" borderId="18" xfId="0" applyNumberFormat="1" applyFont="1" applyBorder="1" applyAlignment="1">
      <alignment/>
    </xf>
    <xf numFmtId="177" fontId="0" fillId="0" borderId="29" xfId="0" applyNumberFormat="1" applyFont="1" applyBorder="1" applyAlignment="1">
      <alignment/>
    </xf>
    <xf numFmtId="177" fontId="0" fillId="3" borderId="29" xfId="0" applyNumberFormat="1" applyFont="1" applyFill="1" applyBorder="1" applyAlignment="1">
      <alignment/>
    </xf>
    <xf numFmtId="177" fontId="0" fillId="3" borderId="13" xfId="0" applyNumberFormat="1" applyFont="1" applyFill="1" applyBorder="1" applyAlignment="1">
      <alignment/>
    </xf>
    <xf numFmtId="177" fontId="0" fillId="0" borderId="18" xfId="0" applyNumberFormat="1" applyFont="1" applyFill="1" applyBorder="1" applyAlignment="1">
      <alignment/>
    </xf>
    <xf numFmtId="177" fontId="0" fillId="0" borderId="29" xfId="0" applyNumberFormat="1" applyFont="1" applyFill="1" applyBorder="1" applyAlignment="1">
      <alignment/>
    </xf>
    <xf numFmtId="177" fontId="4" fillId="11" borderId="13" xfId="0" applyNumberFormat="1" applyFont="1" applyFill="1" applyBorder="1" applyAlignment="1">
      <alignment horizontal="left" vertical="top" wrapText="1"/>
    </xf>
    <xf numFmtId="3" fontId="4" fillId="0" borderId="0" xfId="0" applyNumberFormat="1" applyFont="1" applyAlignment="1">
      <alignment horizontal="left" vertical="top" wrapText="1"/>
    </xf>
    <xf numFmtId="3" fontId="4" fillId="0" borderId="18" xfId="0" applyNumberFormat="1" applyFont="1" applyBorder="1" applyAlignment="1">
      <alignment horizontal="left" vertical="top" wrapText="1"/>
    </xf>
    <xf numFmtId="0" fontId="4" fillId="0" borderId="0" xfId="0" applyFont="1" applyAlignment="1">
      <alignment horizontal="left" vertical="top" wrapText="1"/>
    </xf>
    <xf numFmtId="0" fontId="4" fillId="0" borderId="48" xfId="0" applyFont="1" applyBorder="1" applyAlignment="1">
      <alignment horizontal="left" vertical="top" wrapText="1"/>
    </xf>
    <xf numFmtId="3" fontId="4" fillId="0" borderId="0" xfId="0" applyNumberFormat="1" applyFont="1" applyAlignment="1">
      <alignment/>
    </xf>
    <xf numFmtId="3" fontId="4" fillId="3" borderId="3" xfId="0" applyNumberFormat="1" applyFont="1" applyFill="1" applyBorder="1" applyAlignment="1">
      <alignment horizontal="left" vertical="top" wrapText="1"/>
    </xf>
    <xf numFmtId="3" fontId="4" fillId="6" borderId="3" xfId="0" applyNumberFormat="1" applyFont="1" applyFill="1" applyBorder="1" applyAlignment="1">
      <alignment vertical="top"/>
    </xf>
    <xf numFmtId="2" fontId="24" fillId="4" borderId="14" xfId="0" applyNumberFormat="1" applyFont="1" applyFill="1" applyBorder="1" applyAlignment="1">
      <alignment vertical="top" wrapText="1"/>
    </xf>
    <xf numFmtId="2" fontId="6" fillId="0" borderId="17" xfId="0" applyNumberFormat="1" applyFont="1" applyFill="1" applyBorder="1" applyAlignment="1">
      <alignment/>
    </xf>
    <xf numFmtId="2" fontId="6" fillId="0" borderId="18" xfId="0" applyNumberFormat="1" applyFont="1" applyFill="1" applyBorder="1" applyAlignment="1">
      <alignment/>
    </xf>
    <xf numFmtId="2" fontId="6" fillId="0" borderId="29" xfId="0" applyNumberFormat="1" applyFont="1" applyFill="1" applyBorder="1" applyAlignment="1">
      <alignment/>
    </xf>
    <xf numFmtId="2" fontId="6" fillId="3" borderId="2" xfId="0" applyNumberFormat="1" applyFont="1" applyFill="1" applyBorder="1" applyAlignment="1">
      <alignment/>
    </xf>
    <xf numFmtId="2" fontId="6" fillId="3" borderId="14" xfId="0" applyNumberFormat="1" applyFont="1" applyFill="1" applyBorder="1" applyAlignment="1">
      <alignment horizontal="center"/>
    </xf>
    <xf numFmtId="2" fontId="6" fillId="3" borderId="0" xfId="0" applyNumberFormat="1" applyFont="1" applyFill="1" applyBorder="1" applyAlignment="1">
      <alignment/>
    </xf>
    <xf numFmtId="2" fontId="6" fillId="3" borderId="29" xfId="0" applyNumberFormat="1" applyFont="1" applyFill="1" applyBorder="1" applyAlignment="1">
      <alignment/>
    </xf>
    <xf numFmtId="2" fontId="6" fillId="0" borderId="0" xfId="0" applyNumberFormat="1" applyFont="1" applyAlignment="1">
      <alignment horizontal="right"/>
    </xf>
    <xf numFmtId="0" fontId="45" fillId="4" borderId="14" xfId="0" applyFont="1" applyFill="1" applyBorder="1" applyAlignment="1">
      <alignment horizontal="left" vertical="top" wrapText="1"/>
    </xf>
    <xf numFmtId="0" fontId="24" fillId="3" borderId="1" xfId="0" applyFont="1" applyFill="1" applyBorder="1" applyAlignment="1">
      <alignment vertical="top"/>
    </xf>
    <xf numFmtId="0" fontId="6" fillId="3" borderId="14" xfId="0" applyFont="1" applyFill="1" applyBorder="1" applyAlignment="1">
      <alignment horizontal="center"/>
    </xf>
    <xf numFmtId="0" fontId="6" fillId="0" borderId="0" xfId="0" applyFont="1" applyAlignment="1">
      <alignment horizontal="right"/>
    </xf>
    <xf numFmtId="3" fontId="4" fillId="11" borderId="14" xfId="0" applyNumberFormat="1" applyFont="1" applyFill="1" applyBorder="1" applyAlignment="1">
      <alignment horizontal="left" vertical="top" wrapText="1"/>
    </xf>
    <xf numFmtId="3" fontId="4" fillId="3" borderId="1" xfId="0" applyNumberFormat="1" applyFont="1" applyFill="1" applyBorder="1" applyAlignment="1">
      <alignment horizontal="right" vertical="top"/>
    </xf>
    <xf numFmtId="3" fontId="0" fillId="0" borderId="1" xfId="0" applyNumberFormat="1" applyFont="1" applyBorder="1" applyAlignment="1">
      <alignment horizontal="right"/>
    </xf>
    <xf numFmtId="3" fontId="0" fillId="0" borderId="0" xfId="0" applyNumberFormat="1" applyFont="1" applyBorder="1" applyAlignment="1">
      <alignment horizontal="right"/>
    </xf>
    <xf numFmtId="3" fontId="0" fillId="0" borderId="2" xfId="0" applyNumberFormat="1" applyFont="1" applyBorder="1" applyAlignment="1">
      <alignment horizontal="right"/>
    </xf>
    <xf numFmtId="3" fontId="0" fillId="3" borderId="2" xfId="0" applyNumberFormat="1" applyFont="1" applyFill="1" applyBorder="1" applyAlignment="1">
      <alignment horizontal="right"/>
    </xf>
    <xf numFmtId="3" fontId="0" fillId="3" borderId="14" xfId="0" applyNumberFormat="1" applyFont="1" applyFill="1" applyBorder="1" applyAlignment="1">
      <alignment horizontal="right"/>
    </xf>
    <xf numFmtId="3" fontId="2" fillId="3" borderId="14" xfId="0" applyNumberFormat="1" applyFont="1" applyFill="1" applyBorder="1" applyAlignment="1">
      <alignment horizontal="right"/>
    </xf>
    <xf numFmtId="3" fontId="0" fillId="3" borderId="0" xfId="0" applyNumberFormat="1" applyFont="1" applyFill="1" applyBorder="1" applyAlignment="1">
      <alignment horizontal="right"/>
    </xf>
    <xf numFmtId="3" fontId="0" fillId="0" borderId="0" xfId="0" applyNumberFormat="1" applyFont="1" applyAlignment="1">
      <alignment horizontal="right"/>
    </xf>
    <xf numFmtId="0" fontId="5" fillId="3" borderId="15" xfId="0" applyFont="1" applyFill="1" applyBorder="1" applyAlignment="1">
      <alignment horizontal="right" vertical="top"/>
    </xf>
    <xf numFmtId="10" fontId="3" fillId="2" borderId="15" xfId="0" applyNumberFormat="1" applyFont="1" applyFill="1" applyBorder="1" applyAlignment="1">
      <alignment horizontal="right" shrinkToFit="1"/>
    </xf>
    <xf numFmtId="10" fontId="3" fillId="2" borderId="16" xfId="0" applyNumberFormat="1" applyFont="1" applyFill="1" applyBorder="1" applyAlignment="1">
      <alignment horizontal="right" shrinkToFit="1"/>
    </xf>
    <xf numFmtId="10" fontId="3" fillId="2" borderId="9" xfId="0" applyNumberFormat="1" applyFont="1" applyFill="1" applyBorder="1" applyAlignment="1">
      <alignment horizontal="right" shrinkToFit="1"/>
    </xf>
    <xf numFmtId="10" fontId="3" fillId="3" borderId="9" xfId="0" applyNumberFormat="1" applyFont="1" applyFill="1" applyBorder="1" applyAlignment="1">
      <alignment horizontal="right" shrinkToFit="1"/>
    </xf>
    <xf numFmtId="0" fontId="2" fillId="3" borderId="19" xfId="0" applyFont="1" applyFill="1" applyBorder="1" applyAlignment="1">
      <alignment horizontal="right"/>
    </xf>
    <xf numFmtId="169" fontId="4" fillId="11" borderId="14" xfId="0" applyNumberFormat="1" applyFont="1" applyFill="1" applyBorder="1" applyAlignment="1">
      <alignment horizontal="left" vertical="top" wrapText="1"/>
    </xf>
    <xf numFmtId="169" fontId="4" fillId="3" borderId="1" xfId="0" applyNumberFormat="1" applyFont="1" applyFill="1" applyBorder="1" applyAlignment="1">
      <alignment horizontal="right" vertical="top"/>
    </xf>
    <xf numFmtId="169" fontId="0" fillId="0" borderId="0" xfId="0" applyNumberFormat="1" applyFont="1" applyBorder="1" applyAlignment="1">
      <alignment horizontal="right"/>
    </xf>
    <xf numFmtId="169" fontId="0" fillId="3" borderId="2" xfId="0" applyNumberFormat="1" applyFont="1" applyFill="1" applyBorder="1" applyAlignment="1">
      <alignment horizontal="right"/>
    </xf>
    <xf numFmtId="169" fontId="0" fillId="3" borderId="14" xfId="0" applyNumberFormat="1" applyFont="1" applyFill="1" applyBorder="1" applyAlignment="1">
      <alignment horizontal="right"/>
    </xf>
    <xf numFmtId="169" fontId="2" fillId="3" borderId="14" xfId="0" applyNumberFormat="1" applyFont="1" applyFill="1" applyBorder="1" applyAlignment="1">
      <alignment horizontal="right"/>
    </xf>
    <xf numFmtId="169" fontId="0" fillId="3" borderId="0" xfId="0" applyNumberFormat="1" applyFont="1" applyFill="1" applyBorder="1" applyAlignment="1">
      <alignment horizontal="right"/>
    </xf>
    <xf numFmtId="169" fontId="0" fillId="0" borderId="0" xfId="0" applyNumberFormat="1" applyFont="1" applyAlignment="1">
      <alignment horizontal="right"/>
    </xf>
    <xf numFmtId="181" fontId="4" fillId="3" borderId="1" xfId="0" applyNumberFormat="1" applyFont="1" applyFill="1" applyBorder="1" applyAlignment="1">
      <alignment horizontal="left" vertical="top"/>
    </xf>
    <xf numFmtId="10" fontId="3" fillId="3" borderId="19" xfId="0" applyNumberFormat="1" applyFont="1" applyFill="1" applyBorder="1" applyAlignment="1">
      <alignment horizontal="center" shrinkToFit="1"/>
    </xf>
    <xf numFmtId="165" fontId="4" fillId="11" borderId="14" xfId="0" applyNumberFormat="1" applyFont="1" applyFill="1" applyBorder="1" applyAlignment="1">
      <alignment horizontal="left" vertical="top" wrapText="1"/>
    </xf>
    <xf numFmtId="165" fontId="4" fillId="3" borderId="1" xfId="0" applyNumberFormat="1" applyFont="1" applyFill="1" applyBorder="1" applyAlignment="1">
      <alignment horizontal="left" vertical="top"/>
    </xf>
    <xf numFmtId="165" fontId="0" fillId="0" borderId="1" xfId="0" applyNumberFormat="1" applyFont="1" applyBorder="1" applyAlignment="1">
      <alignment horizontal="right"/>
    </xf>
    <xf numFmtId="165" fontId="0" fillId="0" borderId="2" xfId="0" applyNumberFormat="1" applyFont="1" applyBorder="1" applyAlignment="1">
      <alignment horizontal="right"/>
    </xf>
    <xf numFmtId="165" fontId="0" fillId="3" borderId="2" xfId="0" applyNumberFormat="1" applyFont="1" applyFill="1" applyBorder="1" applyAlignment="1">
      <alignment horizontal="right"/>
    </xf>
    <xf numFmtId="165" fontId="0" fillId="0" borderId="0" xfId="0" applyNumberFormat="1" applyFont="1" applyFill="1" applyBorder="1" applyAlignment="1">
      <alignment horizontal="right"/>
    </xf>
    <xf numFmtId="165" fontId="0" fillId="3" borderId="14" xfId="0" applyNumberFormat="1" applyFont="1" applyFill="1" applyBorder="1" applyAlignment="1">
      <alignment horizontal="right"/>
    </xf>
    <xf numFmtId="165" fontId="0" fillId="0" borderId="0" xfId="0" applyNumberFormat="1" applyFont="1" applyBorder="1" applyAlignment="1">
      <alignment/>
    </xf>
    <xf numFmtId="3" fontId="0" fillId="3" borderId="0" xfId="0" applyNumberFormat="1" applyFont="1" applyFill="1" applyBorder="1" applyAlignment="1">
      <alignment horizontal="left"/>
    </xf>
    <xf numFmtId="0" fontId="2" fillId="0" borderId="49" xfId="0" applyFont="1" applyFill="1" applyBorder="1" applyAlignment="1">
      <alignment horizontal="left" vertical="top" wrapText="1"/>
    </xf>
    <xf numFmtId="169" fontId="46" fillId="0" borderId="1" xfId="0" applyNumberFormat="1" applyFont="1" applyBorder="1" applyAlignment="1">
      <alignment horizontal="right"/>
    </xf>
    <xf numFmtId="169" fontId="46" fillId="0" borderId="0" xfId="0" applyNumberFormat="1" applyFont="1" applyBorder="1" applyAlignment="1">
      <alignment horizontal="right"/>
    </xf>
    <xf numFmtId="10" fontId="46" fillId="2" borderId="0" xfId="0" applyNumberFormat="1" applyFont="1" applyFill="1" applyBorder="1" applyAlignment="1">
      <alignment horizontal="center" shrinkToFit="1"/>
    </xf>
    <xf numFmtId="169" fontId="46" fillId="0" borderId="2" xfId="0" applyNumberFormat="1" applyFont="1" applyBorder="1" applyAlignment="1">
      <alignment horizontal="right"/>
    </xf>
    <xf numFmtId="165" fontId="46" fillId="0" borderId="0" xfId="0" applyNumberFormat="1" applyFont="1" applyFill="1" applyBorder="1" applyAlignment="1">
      <alignment horizontal="right"/>
    </xf>
    <xf numFmtId="3" fontId="46" fillId="0" borderId="0" xfId="0" applyNumberFormat="1" applyFont="1" applyBorder="1" applyAlignment="1">
      <alignment/>
    </xf>
    <xf numFmtId="169" fontId="46" fillId="3" borderId="0" xfId="0" applyNumberFormat="1" applyFont="1" applyFill="1" applyBorder="1" applyAlignment="1">
      <alignment horizontal="right"/>
    </xf>
    <xf numFmtId="169" fontId="47" fillId="3" borderId="14" xfId="0" applyNumberFormat="1" applyFont="1" applyFill="1" applyBorder="1" applyAlignment="1">
      <alignment horizontal="right"/>
    </xf>
    <xf numFmtId="165" fontId="46" fillId="3" borderId="2" xfId="0" applyNumberFormat="1" applyFont="1" applyFill="1" applyBorder="1" applyAlignment="1">
      <alignment/>
    </xf>
    <xf numFmtId="165" fontId="46" fillId="0" borderId="1" xfId="0" applyNumberFormat="1" applyFont="1" applyBorder="1" applyAlignment="1">
      <alignment horizontal="right"/>
    </xf>
    <xf numFmtId="165" fontId="46" fillId="0" borderId="0" xfId="0" applyNumberFormat="1" applyFont="1" applyBorder="1" applyAlignment="1">
      <alignment horizontal="right"/>
    </xf>
    <xf numFmtId="165" fontId="46" fillId="0" borderId="2" xfId="0" applyNumberFormat="1" applyFont="1" applyBorder="1" applyAlignment="1">
      <alignment horizontal="right"/>
    </xf>
    <xf numFmtId="0" fontId="0" fillId="3" borderId="21" xfId="0" applyFont="1" applyFill="1" applyBorder="1" applyAlignment="1">
      <alignment/>
    </xf>
    <xf numFmtId="0" fontId="0" fillId="3" borderId="4" xfId="0" applyFont="1" applyFill="1" applyBorder="1" applyAlignment="1">
      <alignment/>
    </xf>
    <xf numFmtId="0" fontId="0" fillId="3" borderId="0" xfId="0" applyFill="1" applyAlignment="1">
      <alignment/>
    </xf>
    <xf numFmtId="9" fontId="47" fillId="7" borderId="11" xfId="0" applyNumberFormat="1" applyFont="1" applyFill="1" applyBorder="1" applyAlignment="1">
      <alignment horizontal="left"/>
    </xf>
    <xf numFmtId="181" fontId="46" fillId="3" borderId="0" xfId="0" applyNumberFormat="1" applyFont="1" applyFill="1" applyBorder="1" applyAlignment="1">
      <alignment horizontal="right"/>
    </xf>
    <xf numFmtId="3" fontId="46" fillId="3" borderId="0" xfId="0" applyNumberFormat="1" applyFont="1" applyFill="1" applyBorder="1" applyAlignment="1">
      <alignment/>
    </xf>
    <xf numFmtId="165" fontId="46" fillId="3" borderId="0" xfId="0" applyNumberFormat="1" applyFont="1" applyFill="1" applyBorder="1" applyAlignment="1">
      <alignment/>
    </xf>
    <xf numFmtId="165" fontId="46" fillId="3" borderId="0" xfId="0" applyNumberFormat="1" applyFont="1" applyFill="1" applyBorder="1" applyAlignment="1">
      <alignment horizontal="right"/>
    </xf>
    <xf numFmtId="165" fontId="46" fillId="3" borderId="14" xfId="0" applyNumberFormat="1" applyFont="1" applyFill="1" applyBorder="1" applyAlignment="1">
      <alignment/>
    </xf>
    <xf numFmtId="165" fontId="0" fillId="0" borderId="0" xfId="0" applyNumberFormat="1" applyFill="1" applyBorder="1" applyAlignment="1">
      <alignment/>
    </xf>
    <xf numFmtId="165" fontId="0" fillId="3" borderId="14" xfId="0" applyNumberFormat="1" applyFill="1" applyBorder="1" applyAlignment="1">
      <alignment/>
    </xf>
    <xf numFmtId="0" fontId="4" fillId="4" borderId="14" xfId="0" applyFont="1" applyFill="1" applyBorder="1" applyAlignment="1">
      <alignment horizontal="left" vertical="top" wrapText="1"/>
    </xf>
    <xf numFmtId="3" fontId="46" fillId="0" borderId="1" xfId="0" applyNumberFormat="1" applyFont="1" applyFill="1" applyBorder="1" applyAlignment="1">
      <alignment/>
    </xf>
    <xf numFmtId="3" fontId="46" fillId="0" borderId="15" xfId="0" applyNumberFormat="1" applyFont="1" applyFill="1" applyBorder="1" applyAlignment="1">
      <alignment/>
    </xf>
    <xf numFmtId="3" fontId="46" fillId="0" borderId="0" xfId="0" applyNumberFormat="1" applyFont="1" applyFill="1" applyBorder="1" applyAlignment="1">
      <alignment/>
    </xf>
    <xf numFmtId="3" fontId="46" fillId="0" borderId="16" xfId="0" applyNumberFormat="1" applyFont="1" applyFill="1" applyBorder="1" applyAlignment="1">
      <alignment/>
    </xf>
    <xf numFmtId="3" fontId="46" fillId="0" borderId="2" xfId="0" applyNumberFormat="1" applyFont="1" applyFill="1" applyBorder="1" applyAlignment="1">
      <alignment/>
    </xf>
    <xf numFmtId="3" fontId="46" fillId="0" borderId="9" xfId="0" applyNumberFormat="1" applyFont="1" applyFill="1" applyBorder="1" applyAlignment="1">
      <alignment/>
    </xf>
    <xf numFmtId="3" fontId="46" fillId="3" borderId="2" xfId="0" applyNumberFormat="1" applyFont="1" applyFill="1" applyBorder="1" applyAlignment="1">
      <alignment/>
    </xf>
    <xf numFmtId="3" fontId="46" fillId="3" borderId="9" xfId="0" applyNumberFormat="1" applyFont="1" applyFill="1" applyBorder="1" applyAlignment="1">
      <alignment/>
    </xf>
    <xf numFmtId="2" fontId="46" fillId="3" borderId="2" xfId="0" applyNumberFormat="1" applyFont="1" applyFill="1" applyBorder="1" applyAlignment="1">
      <alignment/>
    </xf>
    <xf numFmtId="2" fontId="0" fillId="3" borderId="14" xfId="0" applyNumberFormat="1" applyFont="1" applyFill="1" applyBorder="1" applyAlignment="1">
      <alignment horizontal="center"/>
    </xf>
    <xf numFmtId="2" fontId="0" fillId="0" borderId="0" xfId="0" applyNumberFormat="1" applyFont="1" applyFill="1" applyBorder="1" applyAlignment="1">
      <alignment/>
    </xf>
    <xf numFmtId="2" fontId="0" fillId="0" borderId="2" xfId="0" applyNumberFormat="1" applyFont="1" applyFill="1" applyBorder="1" applyAlignment="1">
      <alignment/>
    </xf>
    <xf numFmtId="2" fontId="0" fillId="0" borderId="0" xfId="0" applyNumberFormat="1" applyFont="1" applyAlignment="1">
      <alignment horizontal="right"/>
    </xf>
    <xf numFmtId="2" fontId="46" fillId="0" borderId="1" xfId="0" applyNumberFormat="1" applyFont="1" applyFill="1" applyBorder="1" applyAlignment="1">
      <alignment/>
    </xf>
    <xf numFmtId="2" fontId="46" fillId="0" borderId="0" xfId="0" applyNumberFormat="1" applyFont="1" applyFill="1" applyBorder="1" applyAlignment="1">
      <alignment/>
    </xf>
    <xf numFmtId="2" fontId="46" fillId="0" borderId="2" xfId="0" applyNumberFormat="1" applyFont="1" applyFill="1" applyBorder="1" applyAlignment="1">
      <alignment/>
    </xf>
    <xf numFmtId="10" fontId="3" fillId="3" borderId="14" xfId="0" applyNumberFormat="1" applyFont="1" applyFill="1" applyBorder="1" applyAlignment="1">
      <alignment horizontal="left" shrinkToFit="1"/>
    </xf>
    <xf numFmtId="0" fontId="48" fillId="3" borderId="1" xfId="0" applyFont="1" applyFill="1" applyBorder="1" applyAlignment="1">
      <alignment horizontal="left" vertical="top"/>
    </xf>
    <xf numFmtId="0" fontId="49" fillId="3" borderId="14" xfId="0" applyFont="1" applyFill="1" applyBorder="1" applyAlignment="1">
      <alignment horizontal="left"/>
    </xf>
    <xf numFmtId="0" fontId="3" fillId="0" borderId="0" xfId="0" applyFont="1" applyBorder="1" applyAlignment="1">
      <alignment horizontal="left"/>
    </xf>
    <xf numFmtId="3" fontId="47" fillId="3" borderId="14" xfId="0" applyNumberFormat="1" applyFont="1" applyFill="1" applyBorder="1" applyAlignment="1">
      <alignment/>
    </xf>
    <xf numFmtId="9" fontId="0" fillId="0" borderId="1" xfId="0" applyNumberFormat="1" applyFill="1" applyBorder="1" applyAlignment="1">
      <alignment/>
    </xf>
    <xf numFmtId="9" fontId="0" fillId="0" borderId="0" xfId="0" applyNumberFormat="1" applyFill="1" applyBorder="1" applyAlignment="1">
      <alignment/>
    </xf>
    <xf numFmtId="9" fontId="0" fillId="3" borderId="14" xfId="0" applyNumberFormat="1" applyFill="1" applyBorder="1" applyAlignment="1">
      <alignment/>
    </xf>
    <xf numFmtId="167" fontId="0" fillId="0" borderId="0" xfId="0" applyNumberFormat="1" applyFont="1" applyBorder="1" applyAlignment="1">
      <alignment/>
    </xf>
    <xf numFmtId="0" fontId="5" fillId="3" borderId="14" xfId="0" applyFont="1" applyFill="1" applyBorder="1" applyAlignment="1">
      <alignment horizontal="left" vertical="top"/>
    </xf>
    <xf numFmtId="3" fontId="4" fillId="3" borderId="14" xfId="0" applyNumberFormat="1" applyFont="1" applyFill="1" applyBorder="1" applyAlignment="1">
      <alignment vertical="top"/>
    </xf>
    <xf numFmtId="0" fontId="5" fillId="3" borderId="19" xfId="0" applyFont="1" applyFill="1" applyBorder="1" applyAlignment="1">
      <alignment horizontal="left" vertical="top"/>
    </xf>
    <xf numFmtId="3" fontId="46" fillId="0" borderId="1" xfId="0" applyNumberFormat="1" applyFont="1" applyFill="1" applyBorder="1" applyAlignment="1">
      <alignment horizontal="right"/>
    </xf>
    <xf numFmtId="10" fontId="46" fillId="2" borderId="1" xfId="0" applyNumberFormat="1" applyFont="1" applyFill="1" applyBorder="1" applyAlignment="1">
      <alignment horizontal="right" shrinkToFit="1"/>
    </xf>
    <xf numFmtId="3" fontId="46" fillId="0" borderId="0" xfId="0" applyNumberFormat="1" applyFont="1" applyFill="1" applyBorder="1" applyAlignment="1">
      <alignment horizontal="right"/>
    </xf>
    <xf numFmtId="10" fontId="46" fillId="2" borderId="0" xfId="0" applyNumberFormat="1" applyFont="1" applyFill="1" applyBorder="1" applyAlignment="1">
      <alignment horizontal="right" shrinkToFit="1"/>
    </xf>
    <xf numFmtId="3" fontId="46" fillId="0" borderId="2" xfId="0" applyNumberFormat="1" applyFont="1" applyFill="1" applyBorder="1" applyAlignment="1">
      <alignment horizontal="right"/>
    </xf>
    <xf numFmtId="10" fontId="46" fillId="2" borderId="2" xfId="0" applyNumberFormat="1" applyFont="1" applyFill="1" applyBorder="1" applyAlignment="1">
      <alignment horizontal="right" shrinkToFit="1"/>
    </xf>
    <xf numFmtId="3" fontId="46" fillId="3" borderId="2" xfId="0" applyNumberFormat="1" applyFont="1" applyFill="1" applyBorder="1" applyAlignment="1">
      <alignment horizontal="right"/>
    </xf>
    <xf numFmtId="10" fontId="46" fillId="3" borderId="2" xfId="0" applyNumberFormat="1" applyFont="1" applyFill="1" applyBorder="1" applyAlignment="1">
      <alignment horizontal="right" shrinkToFit="1"/>
    </xf>
    <xf numFmtId="10" fontId="46" fillId="2" borderId="0" xfId="0" applyNumberFormat="1" applyFont="1" applyFill="1" applyBorder="1" applyAlignment="1">
      <alignment horizontal="left" shrinkToFit="1"/>
    </xf>
    <xf numFmtId="0" fontId="0" fillId="0" borderId="37" xfId="0" applyNumberFormat="1" applyBorder="1" applyAlignment="1">
      <alignment horizontal="left" vertical="top" wrapText="1"/>
    </xf>
    <xf numFmtId="176" fontId="0" fillId="0" borderId="30" xfId="0" applyNumberFormat="1" applyBorder="1" applyAlignment="1">
      <alignment vertical="top" wrapText="1"/>
    </xf>
    <xf numFmtId="0" fontId="24" fillId="4" borderId="14" xfId="0" applyFont="1" applyFill="1" applyBorder="1" applyAlignment="1">
      <alignment vertical="top" wrapText="1"/>
    </xf>
    <xf numFmtId="0" fontId="46" fillId="3" borderId="14" xfId="0" applyFont="1" applyFill="1" applyBorder="1" applyAlignment="1">
      <alignment horizontal="center"/>
    </xf>
    <xf numFmtId="3" fontId="46" fillId="0" borderId="17" xfId="0" applyNumberFormat="1" applyFont="1" applyFill="1" applyBorder="1" applyAlignment="1">
      <alignment horizontal="right"/>
    </xf>
    <xf numFmtId="3" fontId="46" fillId="0" borderId="18" xfId="0" applyNumberFormat="1" applyFont="1" applyFill="1" applyBorder="1" applyAlignment="1">
      <alignment horizontal="right"/>
    </xf>
    <xf numFmtId="3" fontId="46" fillId="0" borderId="29" xfId="0" applyNumberFormat="1" applyFont="1" applyFill="1" applyBorder="1" applyAlignment="1">
      <alignment horizontal="right"/>
    </xf>
    <xf numFmtId="3" fontId="46" fillId="3" borderId="29" xfId="0" applyNumberFormat="1" applyFont="1" applyFill="1" applyBorder="1" applyAlignment="1">
      <alignment horizontal="right"/>
    </xf>
    <xf numFmtId="167" fontId="6" fillId="0" borderId="1" xfId="0" applyNumberFormat="1" applyFont="1" applyFill="1" applyBorder="1" applyAlignment="1">
      <alignment/>
    </xf>
    <xf numFmtId="167" fontId="6" fillId="0" borderId="0" xfId="0" applyNumberFormat="1" applyFont="1" applyFill="1" applyBorder="1" applyAlignment="1">
      <alignment/>
    </xf>
    <xf numFmtId="167" fontId="6" fillId="3" borderId="13" xfId="0" applyNumberFormat="1" applyFont="1" applyFill="1" applyBorder="1" applyAlignment="1">
      <alignment/>
    </xf>
    <xf numFmtId="10" fontId="3" fillId="2" borderId="1" xfId="0" applyNumberFormat="1" applyFont="1" applyFill="1" applyBorder="1" applyAlignment="1">
      <alignment horizontal="right" shrinkToFit="1"/>
    </xf>
    <xf numFmtId="10" fontId="3" fillId="2" borderId="0" xfId="0" applyNumberFormat="1" applyFont="1" applyFill="1" applyBorder="1" applyAlignment="1">
      <alignment horizontal="right" shrinkToFit="1"/>
    </xf>
    <xf numFmtId="10" fontId="3" fillId="2" borderId="2" xfId="0" applyNumberFormat="1" applyFont="1" applyFill="1" applyBorder="1" applyAlignment="1">
      <alignment horizontal="right" shrinkToFit="1"/>
    </xf>
    <xf numFmtId="175" fontId="46" fillId="3" borderId="2" xfId="0" applyNumberFormat="1" applyFont="1" applyFill="1" applyBorder="1" applyAlignment="1">
      <alignment horizontal="right"/>
    </xf>
    <xf numFmtId="10" fontId="3" fillId="3" borderId="2" xfId="0" applyNumberFormat="1" applyFont="1" applyFill="1" applyBorder="1" applyAlignment="1">
      <alignment horizontal="right" shrinkToFit="1"/>
    </xf>
    <xf numFmtId="3" fontId="46" fillId="0" borderId="6" xfId="0" applyNumberFormat="1" applyFont="1" applyFill="1" applyBorder="1" applyAlignment="1">
      <alignment horizontal="right"/>
    </xf>
    <xf numFmtId="3" fontId="46" fillId="0" borderId="7" xfId="0" applyNumberFormat="1" applyFont="1" applyFill="1" applyBorder="1" applyAlignment="1">
      <alignment horizontal="right"/>
    </xf>
    <xf numFmtId="3" fontId="46" fillId="0" borderId="8" xfId="0" applyNumberFormat="1" applyFont="1" applyFill="1" applyBorder="1" applyAlignment="1">
      <alignment horizontal="right"/>
    </xf>
    <xf numFmtId="167" fontId="6" fillId="0" borderId="0" xfId="0" applyNumberFormat="1" applyFont="1" applyFill="1" applyBorder="1" applyAlignment="1">
      <alignment horizontal="right"/>
    </xf>
    <xf numFmtId="3" fontId="6" fillId="3" borderId="0" xfId="0" applyNumberFormat="1" applyFont="1" applyFill="1" applyBorder="1" applyAlignment="1">
      <alignment horizontal="right"/>
    </xf>
    <xf numFmtId="170" fontId="4" fillId="3" borderId="1" xfId="0" applyNumberFormat="1" applyFont="1" applyFill="1" applyBorder="1" applyAlignment="1">
      <alignment horizontal="left" vertical="top"/>
    </xf>
    <xf numFmtId="170" fontId="0" fillId="3" borderId="2" xfId="0" applyNumberFormat="1" applyFont="1" applyFill="1" applyBorder="1" applyAlignment="1">
      <alignment horizontal="right"/>
    </xf>
    <xf numFmtId="170" fontId="0" fillId="0" borderId="0" xfId="0" applyNumberFormat="1" applyFont="1" applyFill="1" applyBorder="1" applyAlignment="1">
      <alignment horizontal="right"/>
    </xf>
    <xf numFmtId="170" fontId="2" fillId="3" borderId="14" xfId="0" applyNumberFormat="1" applyFont="1" applyFill="1" applyBorder="1" applyAlignment="1">
      <alignment/>
    </xf>
    <xf numFmtId="170" fontId="0" fillId="3" borderId="0" xfId="0" applyNumberFormat="1" applyFont="1" applyFill="1" applyBorder="1" applyAlignment="1">
      <alignment horizontal="right"/>
    </xf>
    <xf numFmtId="170" fontId="46" fillId="0" borderId="0" xfId="0" applyNumberFormat="1" applyFont="1" applyFill="1" applyBorder="1" applyAlignment="1">
      <alignment horizontal="right"/>
    </xf>
    <xf numFmtId="170" fontId="0" fillId="0" borderId="0" xfId="0" applyNumberFormat="1" applyFont="1" applyBorder="1" applyAlignment="1">
      <alignment/>
    </xf>
    <xf numFmtId="167" fontId="0" fillId="3" borderId="14" xfId="0" applyNumberFormat="1" applyFont="1" applyFill="1" applyBorder="1" applyAlignment="1">
      <alignment/>
    </xf>
    <xf numFmtId="1" fontId="0" fillId="0" borderId="0" xfId="0" applyNumberFormat="1" applyFont="1" applyBorder="1" applyAlignment="1">
      <alignment/>
    </xf>
    <xf numFmtId="1" fontId="0" fillId="3" borderId="2" xfId="0" applyNumberFormat="1" applyFont="1" applyFill="1" applyBorder="1" applyAlignment="1">
      <alignment/>
    </xf>
    <xf numFmtId="1" fontId="0" fillId="3" borderId="14" xfId="0" applyNumberFormat="1" applyFont="1" applyFill="1" applyBorder="1" applyAlignment="1">
      <alignment/>
    </xf>
    <xf numFmtId="1" fontId="4" fillId="3" borderId="1" xfId="0" applyNumberFormat="1" applyFont="1" applyFill="1" applyBorder="1" applyAlignment="1">
      <alignment horizontal="left" vertical="top"/>
    </xf>
    <xf numFmtId="1" fontId="0" fillId="3" borderId="2" xfId="0" applyNumberFormat="1" applyFont="1" applyFill="1" applyBorder="1" applyAlignment="1">
      <alignment horizontal="right"/>
    </xf>
    <xf numFmtId="1" fontId="2" fillId="3" borderId="14" xfId="0" applyNumberFormat="1" applyFont="1" applyFill="1" applyBorder="1" applyAlignment="1">
      <alignment/>
    </xf>
    <xf numFmtId="1" fontId="0" fillId="3" borderId="0" xfId="0" applyNumberFormat="1" applyFont="1" applyFill="1" applyBorder="1" applyAlignment="1">
      <alignment horizontal="right"/>
    </xf>
    <xf numFmtId="1" fontId="0" fillId="0" borderId="0" xfId="0" applyNumberFormat="1" applyFont="1" applyFill="1" applyBorder="1" applyAlignment="1">
      <alignment horizontal="right"/>
    </xf>
    <xf numFmtId="169" fontId="4" fillId="5" borderId="14" xfId="0" applyNumberFormat="1" applyFont="1" applyFill="1" applyBorder="1" applyAlignment="1">
      <alignment horizontal="left" vertical="top" wrapText="1"/>
    </xf>
    <xf numFmtId="170" fontId="4" fillId="5" borderId="14" xfId="0" applyNumberFormat="1" applyFont="1" applyFill="1" applyBorder="1" applyAlignment="1">
      <alignment horizontal="left" vertical="top" wrapText="1"/>
    </xf>
    <xf numFmtId="1" fontId="4" fillId="5" borderId="14" xfId="0" applyNumberFormat="1" applyFont="1" applyFill="1" applyBorder="1" applyAlignment="1">
      <alignment horizontal="left" vertical="top" wrapText="1"/>
    </xf>
    <xf numFmtId="1" fontId="0" fillId="3" borderId="29" xfId="0" applyNumberFormat="1" applyFont="1" applyFill="1" applyBorder="1" applyAlignment="1">
      <alignment/>
    </xf>
    <xf numFmtId="1" fontId="0" fillId="0" borderId="17" xfId="0" applyNumberFormat="1" applyFont="1" applyFill="1" applyBorder="1" applyAlignment="1">
      <alignment/>
    </xf>
    <xf numFmtId="1" fontId="0" fillId="0" borderId="18" xfId="0" applyNumberFormat="1" applyFont="1" applyFill="1" applyBorder="1" applyAlignment="1">
      <alignment/>
    </xf>
    <xf numFmtId="1" fontId="0" fillId="3" borderId="13" xfId="0" applyNumberFormat="1" applyFont="1" applyFill="1" applyBorder="1" applyAlignment="1">
      <alignment/>
    </xf>
    <xf numFmtId="1" fontId="0" fillId="3" borderId="13" xfId="0" applyNumberFormat="1" applyFont="1" applyFill="1" applyBorder="1" applyAlignment="1">
      <alignment horizontal="center"/>
    </xf>
    <xf numFmtId="1" fontId="0" fillId="0" borderId="0" xfId="0" applyNumberFormat="1" applyFont="1" applyAlignment="1">
      <alignment horizontal="right"/>
    </xf>
    <xf numFmtId="1" fontId="4" fillId="4" borderId="13" xfId="0" applyNumberFormat="1" applyFont="1" applyFill="1" applyBorder="1" applyAlignment="1">
      <alignment horizontal="left" vertical="top" wrapText="1"/>
    </xf>
    <xf numFmtId="0" fontId="5" fillId="4" borderId="19" xfId="0" applyFont="1" applyFill="1" applyBorder="1" applyAlignment="1">
      <alignment horizontal="right" vertical="top" wrapText="1"/>
    </xf>
    <xf numFmtId="167" fontId="0" fillId="0" borderId="0" xfId="0" applyNumberFormat="1" applyFont="1" applyFill="1" applyBorder="1" applyAlignment="1">
      <alignment/>
    </xf>
    <xf numFmtId="1" fontId="4" fillId="4" borderId="14" xfId="0" applyNumberFormat="1" applyFont="1" applyFill="1" applyBorder="1" applyAlignment="1">
      <alignment horizontal="left" vertical="top" wrapText="1"/>
    </xf>
    <xf numFmtId="1" fontId="0" fillId="0" borderId="1" xfId="0" applyNumberFormat="1" applyFont="1" applyFill="1" applyBorder="1" applyAlignment="1">
      <alignment/>
    </xf>
    <xf numFmtId="1" fontId="0" fillId="3" borderId="14" xfId="0" applyNumberFormat="1" applyFont="1" applyFill="1" applyBorder="1" applyAlignment="1">
      <alignment horizontal="center"/>
    </xf>
    <xf numFmtId="1" fontId="0" fillId="0" borderId="0" xfId="0" applyNumberFormat="1" applyFont="1" applyBorder="1" applyAlignment="1">
      <alignment horizontal="right"/>
    </xf>
    <xf numFmtId="1" fontId="0" fillId="0" borderId="29" xfId="0" applyNumberFormat="1" applyFont="1" applyFill="1" applyBorder="1" applyAlignment="1">
      <alignment/>
    </xf>
    <xf numFmtId="1" fontId="4" fillId="3" borderId="13" xfId="0" applyNumberFormat="1" applyFont="1" applyFill="1" applyBorder="1" applyAlignment="1">
      <alignment vertical="top"/>
    </xf>
    <xf numFmtId="1" fontId="4" fillId="3" borderId="14" xfId="0" applyNumberFormat="1" applyFont="1" applyFill="1" applyBorder="1" applyAlignment="1">
      <alignment vertical="top"/>
    </xf>
    <xf numFmtId="169" fontId="0" fillId="3" borderId="17" xfId="0" applyNumberFormat="1" applyFont="1" applyFill="1" applyBorder="1" applyAlignment="1">
      <alignment horizontal="right"/>
    </xf>
    <xf numFmtId="169" fontId="0" fillId="3" borderId="18" xfId="0" applyNumberFormat="1" applyFont="1" applyFill="1" applyBorder="1" applyAlignment="1">
      <alignment horizontal="right"/>
    </xf>
    <xf numFmtId="169" fontId="46" fillId="0" borderId="18" xfId="0" applyNumberFormat="1" applyFont="1" applyBorder="1" applyAlignment="1">
      <alignment horizontal="right"/>
    </xf>
    <xf numFmtId="169" fontId="2" fillId="3" borderId="13" xfId="0" applyNumberFormat="1" applyFont="1" applyFill="1" applyBorder="1" applyAlignment="1">
      <alignment horizontal="right"/>
    </xf>
    <xf numFmtId="169" fontId="46" fillId="3" borderId="18" xfId="0" applyNumberFormat="1" applyFont="1" applyFill="1" applyBorder="1" applyAlignment="1">
      <alignment horizontal="right"/>
    </xf>
    <xf numFmtId="169" fontId="47" fillId="3" borderId="13" xfId="0" applyNumberFormat="1" applyFont="1" applyFill="1" applyBorder="1" applyAlignment="1">
      <alignment horizontal="right"/>
    </xf>
    <xf numFmtId="169" fontId="0" fillId="3" borderId="29" xfId="0" applyNumberFormat="1" applyFont="1" applyFill="1" applyBorder="1" applyAlignment="1">
      <alignment horizontal="right"/>
    </xf>
    <xf numFmtId="165" fontId="24" fillId="5" borderId="14" xfId="0" applyNumberFormat="1" applyFont="1" applyFill="1" applyBorder="1" applyAlignment="1">
      <alignment horizontal="left" vertical="top" wrapText="1"/>
    </xf>
    <xf numFmtId="9" fontId="47" fillId="7" borderId="5" xfId="0" applyNumberFormat="1" applyFont="1" applyFill="1" applyBorder="1" applyAlignment="1">
      <alignment horizontal="left"/>
    </xf>
    <xf numFmtId="179" fontId="0" fillId="3" borderId="0" xfId="0" applyNumberFormat="1" applyFont="1" applyFill="1" applyBorder="1" applyAlignment="1">
      <alignment/>
    </xf>
    <xf numFmtId="179" fontId="3" fillId="2" borderId="0" xfId="0" applyNumberFormat="1" applyFont="1" applyFill="1" applyBorder="1" applyAlignment="1">
      <alignment horizontal="left" shrinkToFit="1"/>
    </xf>
    <xf numFmtId="179" fontId="6" fillId="3" borderId="0" xfId="0" applyNumberFormat="1" applyFont="1" applyFill="1" applyBorder="1" applyAlignment="1">
      <alignment/>
    </xf>
    <xf numFmtId="179" fontId="0" fillId="0" borderId="0" xfId="0" applyNumberFormat="1" applyFont="1" applyBorder="1" applyAlignment="1">
      <alignment horizontal="right"/>
    </xf>
    <xf numFmtId="179" fontId="6" fillId="0" borderId="0" xfId="0" applyNumberFormat="1" applyFont="1" applyFill="1" applyBorder="1" applyAlignment="1">
      <alignment/>
    </xf>
    <xf numFmtId="179" fontId="0" fillId="3" borderId="0" xfId="0" applyNumberFormat="1" applyFont="1" applyFill="1" applyBorder="1" applyAlignment="1">
      <alignment horizontal="right"/>
    </xf>
    <xf numFmtId="179" fontId="0" fillId="3" borderId="2" xfId="0" applyNumberFormat="1" applyFont="1" applyFill="1" applyBorder="1" applyAlignment="1">
      <alignment/>
    </xf>
    <xf numFmtId="179" fontId="0" fillId="3" borderId="14" xfId="0" applyNumberFormat="1" applyFont="1" applyFill="1" applyBorder="1" applyAlignment="1">
      <alignment horizontal="center"/>
    </xf>
    <xf numFmtId="179" fontId="2" fillId="3" borderId="14" xfId="0" applyNumberFormat="1" applyFont="1" applyFill="1" applyBorder="1" applyAlignment="1">
      <alignment horizontal="left"/>
    </xf>
    <xf numFmtId="179" fontId="6" fillId="3" borderId="14" xfId="0" applyNumberFormat="1" applyFont="1" applyFill="1" applyBorder="1" applyAlignment="1">
      <alignment horizontal="center"/>
    </xf>
    <xf numFmtId="179" fontId="3" fillId="2" borderId="2" xfId="0" applyNumberFormat="1" applyFont="1" applyFill="1" applyBorder="1" applyAlignment="1">
      <alignment horizontal="left" shrinkToFit="1"/>
    </xf>
    <xf numFmtId="179" fontId="6" fillId="3" borderId="2" xfId="0" applyNumberFormat="1" applyFont="1" applyFill="1" applyBorder="1" applyAlignment="1">
      <alignment/>
    </xf>
    <xf numFmtId="10" fontId="2" fillId="7" borderId="28" xfId="0" applyNumberFormat="1" applyFont="1" applyFill="1" applyBorder="1" applyAlignment="1">
      <alignment horizontal="left"/>
    </xf>
    <xf numFmtId="10" fontId="2" fillId="7" borderId="10" xfId="0" applyNumberFormat="1" applyFont="1" applyFill="1" applyBorder="1" applyAlignment="1">
      <alignment horizontal="left"/>
    </xf>
    <xf numFmtId="10" fontId="2" fillId="7" borderId="20" xfId="0" applyNumberFormat="1" applyFont="1" applyFill="1" applyBorder="1" applyAlignment="1">
      <alignment horizontal="left"/>
    </xf>
    <xf numFmtId="9" fontId="24" fillId="11" borderId="14" xfId="0" applyNumberFormat="1" applyFont="1" applyFill="1" applyBorder="1" applyAlignment="1">
      <alignment vertical="top" wrapText="1"/>
    </xf>
    <xf numFmtId="9" fontId="24" fillId="3" borderId="1" xfId="0" applyNumberFormat="1" applyFont="1" applyFill="1" applyBorder="1" applyAlignment="1">
      <alignment vertical="top"/>
    </xf>
    <xf numFmtId="9" fontId="46" fillId="0" borderId="1" xfId="0" applyNumberFormat="1" applyFont="1" applyBorder="1" applyAlignment="1">
      <alignment horizontal="right"/>
    </xf>
    <xf numFmtId="9" fontId="46" fillId="0" borderId="0" xfId="0" applyNumberFormat="1" applyFont="1" applyBorder="1" applyAlignment="1">
      <alignment horizontal="right"/>
    </xf>
    <xf numFmtId="9" fontId="46" fillId="0" borderId="2" xfId="0" applyNumberFormat="1" applyFont="1" applyBorder="1" applyAlignment="1">
      <alignment horizontal="right"/>
    </xf>
    <xf numFmtId="9" fontId="46" fillId="3" borderId="2" xfId="0" applyNumberFormat="1" applyFont="1" applyFill="1" applyBorder="1" applyAlignment="1">
      <alignment/>
    </xf>
    <xf numFmtId="9" fontId="46" fillId="3" borderId="14" xfId="0" applyNumberFormat="1" applyFont="1" applyFill="1" applyBorder="1" applyAlignment="1">
      <alignment/>
    </xf>
    <xf numFmtId="9" fontId="25" fillId="3" borderId="14" xfId="0" applyNumberFormat="1" applyFont="1" applyFill="1" applyBorder="1" applyAlignment="1">
      <alignment/>
    </xf>
    <xf numFmtId="9" fontId="6" fillId="3" borderId="0" xfId="0" applyNumberFormat="1" applyFont="1" applyFill="1" applyBorder="1" applyAlignment="1">
      <alignment/>
    </xf>
    <xf numFmtId="9" fontId="6" fillId="3" borderId="0" xfId="0" applyNumberFormat="1" applyFont="1" applyFill="1" applyBorder="1" applyAlignment="1">
      <alignment horizontal="right"/>
    </xf>
    <xf numFmtId="9" fontId="6" fillId="0" borderId="0" xfId="0" applyNumberFormat="1" applyFont="1" applyBorder="1" applyAlignment="1">
      <alignment/>
    </xf>
    <xf numFmtId="9" fontId="6" fillId="3" borderId="2" xfId="0" applyNumberFormat="1" applyFont="1" applyFill="1" applyBorder="1" applyAlignment="1">
      <alignment/>
    </xf>
    <xf numFmtId="3" fontId="0" fillId="0" borderId="1"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2" xfId="0" applyNumberFormat="1" applyFont="1" applyFill="1" applyBorder="1" applyAlignment="1">
      <alignment horizontal="right"/>
    </xf>
    <xf numFmtId="175" fontId="0" fillId="0" borderId="0" xfId="0" applyNumberFormat="1" applyAlignment="1">
      <alignment horizontal="right"/>
    </xf>
    <xf numFmtId="178" fontId="0" fillId="0" borderId="0" xfId="0" applyNumberFormat="1" applyFont="1" applyFill="1" applyBorder="1" applyAlignment="1">
      <alignment horizontal="right"/>
    </xf>
    <xf numFmtId="178" fontId="0" fillId="0" borderId="2" xfId="0" applyNumberFormat="1" applyFont="1" applyFill="1" applyBorder="1" applyAlignment="1">
      <alignment horizontal="right"/>
    </xf>
    <xf numFmtId="178" fontId="0" fillId="3" borderId="2" xfId="0" applyNumberFormat="1" applyFont="1" applyFill="1" applyBorder="1" applyAlignment="1">
      <alignment horizontal="right"/>
    </xf>
    <xf numFmtId="0" fontId="0" fillId="3" borderId="14" xfId="0" applyFont="1" applyFill="1" applyBorder="1" applyAlignment="1">
      <alignment horizontal="right"/>
    </xf>
    <xf numFmtId="167" fontId="0" fillId="0" borderId="0" xfId="0" applyNumberFormat="1" applyFont="1" applyFill="1" applyBorder="1" applyAlignment="1">
      <alignment horizontal="right"/>
    </xf>
    <xf numFmtId="167" fontId="0" fillId="0" borderId="2" xfId="0" applyNumberFormat="1" applyFont="1" applyFill="1" applyBorder="1" applyAlignment="1">
      <alignment horizontal="right"/>
    </xf>
    <xf numFmtId="0" fontId="51" fillId="7" borderId="50" xfId="0" applyFont="1" applyFill="1" applyBorder="1" applyAlignment="1">
      <alignment vertical="top" wrapText="1"/>
    </xf>
    <xf numFmtId="0" fontId="0" fillId="0" borderId="0" xfId="0" applyFont="1" applyAlignment="1">
      <alignment vertical="top" wrapText="1"/>
    </xf>
    <xf numFmtId="181" fontId="2" fillId="7" borderId="11" xfId="0" applyNumberFormat="1" applyFont="1" applyFill="1" applyBorder="1" applyAlignment="1">
      <alignment horizontal="left"/>
    </xf>
    <xf numFmtId="181" fontId="2" fillId="7" borderId="5" xfId="0" applyNumberFormat="1" applyFont="1" applyFill="1" applyBorder="1" applyAlignment="1">
      <alignment horizontal="left" wrapText="1"/>
    </xf>
    <xf numFmtId="2" fontId="0" fillId="0" borderId="1" xfId="0" applyNumberFormat="1" applyFont="1" applyFill="1" applyBorder="1" applyAlignment="1">
      <alignment/>
    </xf>
    <xf numFmtId="2" fontId="0" fillId="0" borderId="0" xfId="0" applyNumberFormat="1" applyFont="1" applyFill="1" applyBorder="1" applyAlignment="1">
      <alignment/>
    </xf>
    <xf numFmtId="2" fontId="0" fillId="0" borderId="2" xfId="0" applyNumberFormat="1" applyFont="1" applyFill="1" applyBorder="1" applyAlignment="1">
      <alignment/>
    </xf>
    <xf numFmtId="0" fontId="14" fillId="0" borderId="51" xfId="0" applyFont="1" applyBorder="1" applyAlignment="1">
      <alignment/>
    </xf>
    <xf numFmtId="0" fontId="14" fillId="9" borderId="27" xfId="0" applyFont="1" applyFill="1" applyBorder="1" applyAlignment="1">
      <alignment/>
    </xf>
    <xf numFmtId="0" fontId="2" fillId="13" borderId="5" xfId="0" applyFont="1" applyFill="1" applyBorder="1" applyAlignment="1" applyProtection="1">
      <alignment horizontal="left" vertical="center"/>
      <protection locked="0"/>
    </xf>
    <xf numFmtId="6" fontId="2" fillId="13" borderId="5" xfId="0" applyNumberFormat="1" applyFont="1" applyFill="1" applyBorder="1" applyAlignment="1" applyProtection="1">
      <alignment horizontal="left" vertical="center" wrapText="1"/>
      <protection locked="0"/>
    </xf>
    <xf numFmtId="3" fontId="2" fillId="13" borderId="10" xfId="0" applyNumberFormat="1" applyFont="1" applyFill="1" applyBorder="1" applyAlignment="1" applyProtection="1">
      <alignment horizontal="left" vertical="center"/>
      <protection locked="0"/>
    </xf>
    <xf numFmtId="0" fontId="42" fillId="7" borderId="28" xfId="0" applyFont="1" applyFill="1" applyBorder="1" applyAlignment="1">
      <alignment/>
    </xf>
    <xf numFmtId="0" fontId="41" fillId="0" borderId="23" xfId="0" applyFont="1" applyBorder="1" applyAlignment="1">
      <alignment/>
    </xf>
    <xf numFmtId="168" fontId="2" fillId="7" borderId="11" xfId="0" applyNumberFormat="1" applyFont="1" applyFill="1" applyBorder="1" applyAlignment="1">
      <alignment horizontal="left"/>
    </xf>
    <xf numFmtId="0" fontId="0" fillId="0" borderId="4" xfId="0" applyFont="1" applyBorder="1" applyAlignment="1">
      <alignment horizontal="left"/>
    </xf>
    <xf numFmtId="168" fontId="2" fillId="7" borderId="4" xfId="0" applyNumberFormat="1" applyFont="1" applyFill="1" applyBorder="1" applyAlignment="1">
      <alignment horizontal="left"/>
    </xf>
    <xf numFmtId="0" fontId="15" fillId="9" borderId="44" xfId="0" applyFont="1" applyFill="1" applyBorder="1" applyAlignment="1">
      <alignment horizontal="center" vertical="center" wrapText="1"/>
    </xf>
    <xf numFmtId="0" fontId="15" fillId="9" borderId="51" xfId="0" applyFont="1" applyFill="1" applyBorder="1" applyAlignment="1">
      <alignment horizontal="center" vertical="center" wrapText="1"/>
    </xf>
    <xf numFmtId="0" fontId="13" fillId="9" borderId="44" xfId="0" applyFont="1" applyFill="1" applyBorder="1" applyAlignment="1">
      <alignment horizontal="center" vertical="center" wrapText="1"/>
    </xf>
    <xf numFmtId="0" fontId="0" fillId="9" borderId="51" xfId="0" applyFont="1" applyFill="1" applyBorder="1" applyAlignment="1">
      <alignment/>
    </xf>
    <xf numFmtId="0" fontId="15" fillId="9" borderId="20" xfId="0" applyFont="1" applyFill="1" applyBorder="1" applyAlignment="1">
      <alignment horizontal="center" vertical="center" wrapText="1"/>
    </xf>
    <xf numFmtId="0" fontId="0" fillId="0" borderId="22" xfId="0" applyBorder="1" applyAlignment="1">
      <alignment/>
    </xf>
    <xf numFmtId="0" fontId="0" fillId="0" borderId="21" xfId="0" applyBorder="1" applyAlignment="1">
      <alignment/>
    </xf>
    <xf numFmtId="3" fontId="2" fillId="13" borderId="20" xfId="0" applyNumberFormat="1" applyFont="1" applyFill="1" applyBorder="1" applyAlignment="1" applyProtection="1">
      <alignment horizontal="left" vertical="top" wrapText="1"/>
      <protection locked="0"/>
    </xf>
    <xf numFmtId="3" fontId="2" fillId="13" borderId="21" xfId="0" applyNumberFormat="1" applyFont="1" applyFill="1" applyBorder="1" applyAlignment="1" applyProtection="1">
      <alignment horizontal="left" vertical="top" wrapText="1"/>
      <protection locked="0"/>
    </xf>
    <xf numFmtId="1" fontId="2" fillId="13" borderId="44" xfId="0" applyNumberFormat="1" applyFont="1" applyFill="1" applyBorder="1" applyAlignment="1" applyProtection="1">
      <alignment/>
      <protection locked="0"/>
    </xf>
    <xf numFmtId="0" fontId="0" fillId="0" borderId="27" xfId="0" applyBorder="1" applyAlignment="1" applyProtection="1">
      <alignment/>
      <protection locked="0"/>
    </xf>
    <xf numFmtId="0" fontId="0" fillId="0" borderId="51" xfId="0" applyBorder="1" applyAlignment="1" applyProtection="1">
      <alignment/>
      <protection locked="0"/>
    </xf>
    <xf numFmtId="0" fontId="42" fillId="7" borderId="20" xfId="0" applyFont="1" applyFill="1" applyBorder="1" applyAlignment="1">
      <alignment/>
    </xf>
    <xf numFmtId="0" fontId="41" fillId="0" borderId="21" xfId="0" applyFont="1" applyBorder="1" applyAlignment="1">
      <alignment/>
    </xf>
    <xf numFmtId="168" fontId="2" fillId="13" borderId="28" xfId="0" applyNumberFormat="1" applyFont="1" applyFill="1" applyBorder="1" applyAlignment="1" applyProtection="1">
      <alignment horizontal="left" vertical="top" wrapText="1"/>
      <protection locked="0"/>
    </xf>
    <xf numFmtId="168" fontId="2" fillId="13" borderId="23" xfId="0" applyNumberFormat="1" applyFont="1" applyFill="1" applyBorder="1" applyAlignment="1" applyProtection="1">
      <alignment horizontal="left" vertical="top" wrapText="1"/>
      <protection locked="0"/>
    </xf>
    <xf numFmtId="0" fontId="2" fillId="7" borderId="28" xfId="0" applyFont="1" applyFill="1" applyBorder="1" applyAlignment="1">
      <alignment/>
    </xf>
    <xf numFmtId="0" fontId="0" fillId="0" borderId="23" xfId="0" applyFont="1" applyBorder="1" applyAlignment="1">
      <alignment/>
    </xf>
    <xf numFmtId="168" fontId="2" fillId="5" borderId="11" xfId="0" applyNumberFormat="1" applyFont="1" applyFill="1" applyBorder="1" applyAlignment="1">
      <alignment horizontal="left"/>
    </xf>
    <xf numFmtId="168" fontId="2" fillId="5" borderId="4" xfId="0" applyNumberFormat="1" applyFont="1" applyFill="1" applyBorder="1" applyAlignment="1">
      <alignment horizontal="left"/>
    </xf>
    <xf numFmtId="0" fontId="15" fillId="9" borderId="27" xfId="0" applyFont="1" applyFill="1" applyBorder="1" applyAlignment="1">
      <alignment horizontal="center" vertical="center" wrapText="1"/>
    </xf>
    <xf numFmtId="3" fontId="2" fillId="5" borderId="11" xfId="0" applyNumberFormat="1" applyFont="1" applyFill="1" applyBorder="1" applyAlignment="1">
      <alignment horizontal="left" vertical="center" wrapText="1"/>
    </xf>
    <xf numFmtId="0" fontId="0" fillId="0" borderId="4" xfId="0" applyBorder="1" applyAlignment="1">
      <alignment horizontal="left" vertical="center" wrapText="1"/>
    </xf>
    <xf numFmtId="3" fontId="2" fillId="5" borderId="20" xfId="0" applyNumberFormat="1" applyFont="1" applyFill="1" applyBorder="1" applyAlignment="1">
      <alignment horizontal="left" vertical="top" wrapText="1"/>
    </xf>
    <xf numFmtId="0" fontId="0" fillId="0" borderId="21" xfId="0" applyBorder="1" applyAlignment="1">
      <alignment horizontal="left" vertical="top" wrapText="1"/>
    </xf>
    <xf numFmtId="0" fontId="15" fillId="12" borderId="44" xfId="0" applyFont="1" applyFill="1" applyBorder="1" applyAlignment="1">
      <alignment horizontal="center" vertical="center" wrapText="1"/>
    </xf>
    <xf numFmtId="0" fontId="15" fillId="12" borderId="27" xfId="0" applyFont="1" applyFill="1" applyBorder="1" applyAlignment="1">
      <alignment horizontal="center" vertical="center" wrapText="1"/>
    </xf>
    <xf numFmtId="0" fontId="15" fillId="12" borderId="51" xfId="0" applyFont="1" applyFill="1" applyBorder="1" applyAlignment="1">
      <alignment horizontal="center" vertical="center" wrapText="1"/>
    </xf>
    <xf numFmtId="0" fontId="32" fillId="3" borderId="11" xfId="0" applyFont="1" applyFill="1"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168" fontId="2" fillId="7" borderId="20" xfId="0" applyNumberFormat="1" applyFont="1" applyFill="1" applyBorder="1" applyAlignment="1">
      <alignment horizontal="left"/>
    </xf>
    <xf numFmtId="168" fontId="2" fillId="7" borderId="21" xfId="0" applyNumberFormat="1" applyFont="1" applyFill="1" applyBorder="1" applyAlignment="1">
      <alignment horizontal="left"/>
    </xf>
    <xf numFmtId="0" fontId="43" fillId="16" borderId="44" xfId="0" applyFont="1" applyFill="1" applyBorder="1" applyAlignment="1">
      <alignment horizontal="center" vertical="top"/>
    </xf>
    <xf numFmtId="0" fontId="44" fillId="16" borderId="27" xfId="0" applyFont="1" applyFill="1" applyBorder="1" applyAlignment="1">
      <alignment vertical="top"/>
    </xf>
    <xf numFmtId="0" fontId="44" fillId="16" borderId="51" xfId="0" applyFont="1" applyFill="1" applyBorder="1" applyAlignment="1">
      <alignment vertical="top"/>
    </xf>
    <xf numFmtId="3" fontId="2" fillId="5" borderId="11" xfId="0" applyNumberFormat="1" applyFont="1" applyFill="1" applyBorder="1" applyAlignment="1">
      <alignment horizontal="left"/>
    </xf>
    <xf numFmtId="3" fontId="2" fillId="5" borderId="4" xfId="0" applyNumberFormat="1" applyFont="1" applyFill="1" applyBorder="1" applyAlignment="1">
      <alignment horizontal="left"/>
    </xf>
    <xf numFmtId="9" fontId="2" fillId="5" borderId="11" xfId="0" applyNumberFormat="1" applyFont="1" applyFill="1" applyBorder="1" applyAlignment="1">
      <alignment horizontal="left" vertical="top" wrapText="1"/>
    </xf>
    <xf numFmtId="9" fontId="2" fillId="5" borderId="4" xfId="0" applyNumberFormat="1" applyFont="1" applyFill="1" applyBorder="1" applyAlignment="1">
      <alignment horizontal="left" vertical="top" wrapText="1"/>
    </xf>
    <xf numFmtId="0" fontId="15" fillId="9" borderId="11"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0" fillId="0" borderId="0" xfId="0" applyAlignment="1">
      <alignment/>
    </xf>
    <xf numFmtId="0" fontId="15" fillId="12" borderId="28" xfId="0" applyFont="1" applyFill="1" applyBorder="1" applyAlignment="1">
      <alignment horizontal="center" vertical="center" wrapText="1"/>
    </xf>
    <xf numFmtId="0" fontId="0" fillId="0" borderId="52" xfId="0" applyBorder="1" applyAlignment="1">
      <alignment horizontal="center" vertical="center" wrapText="1"/>
    </xf>
    <xf numFmtId="0" fontId="0" fillId="0" borderId="23" xfId="0" applyBorder="1" applyAlignment="1">
      <alignment horizontal="center" vertical="center" wrapText="1"/>
    </xf>
    <xf numFmtId="0" fontId="30" fillId="4" borderId="53" xfId="0" applyFont="1" applyFill="1" applyBorder="1" applyAlignment="1">
      <alignment wrapText="1"/>
    </xf>
    <xf numFmtId="0" fontId="0" fillId="0" borderId="54" xfId="0" applyBorder="1" applyAlignment="1">
      <alignment/>
    </xf>
    <xf numFmtId="0" fontId="0" fillId="0" borderId="55" xfId="0" applyBorder="1" applyAlignment="1">
      <alignment/>
    </xf>
    <xf numFmtId="0" fontId="2" fillId="7" borderId="56" xfId="0" applyFont="1" applyFill="1" applyBorder="1" applyAlignment="1">
      <alignment wrapText="1"/>
    </xf>
    <xf numFmtId="0" fontId="0" fillId="0" borderId="57" xfId="0" applyBorder="1" applyAlignment="1">
      <alignment/>
    </xf>
    <xf numFmtId="0" fontId="0" fillId="0" borderId="58" xfId="0" applyBorder="1" applyAlignment="1">
      <alignment/>
    </xf>
    <xf numFmtId="0" fontId="2" fillId="7" borderId="56" xfId="0" applyNumberFormat="1" applyFont="1" applyFill="1" applyBorder="1" applyAlignment="1">
      <alignment horizontal="left" vertical="top" wrapText="1"/>
    </xf>
    <xf numFmtId="0" fontId="2" fillId="7" borderId="56" xfId="0" applyFont="1" applyFill="1" applyBorder="1" applyAlignment="1">
      <alignment vertical="top" wrapText="1"/>
    </xf>
    <xf numFmtId="0" fontId="2" fillId="7" borderId="56"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b val="0"/>
        <i/>
      </font>
      <border/>
    </dxf>
    <dxf>
      <font>
        <color rgb="FFFF0000"/>
      </font>
      <border/>
    </dxf>
    <dxf>
      <font>
        <color rgb="FFFF99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Number of successful interventions per year</a:t>
            </a:r>
          </a:p>
        </c:rich>
      </c:tx>
      <c:layout/>
      <c:spPr>
        <a:noFill/>
        <a:ln>
          <a:noFill/>
        </a:ln>
      </c:spPr>
    </c:title>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val>
            <c:numRef>
              <c:f>'data &amp; calculations'!$T$4:$T$8</c:f>
              <c:numCache>
                <c:ptCount val="5"/>
                <c:pt idx="0">
                  <c:v>#N/A</c:v>
                </c:pt>
                <c:pt idx="1">
                  <c:v>#N/A</c:v>
                </c:pt>
                <c:pt idx="2">
                  <c:v>#N/A</c:v>
                </c:pt>
                <c:pt idx="3">
                  <c:v>#N/A</c:v>
                </c:pt>
                <c:pt idx="4">
                  <c:v>#N/A</c:v>
                </c:pt>
              </c:numCache>
            </c:numRef>
          </c:val>
        </c:ser>
        <c:axId val="43840463"/>
        <c:axId val="59019848"/>
      </c:barChart>
      <c:catAx>
        <c:axId val="43840463"/>
        <c:scaling>
          <c:orientation val="minMax"/>
        </c:scaling>
        <c:axPos val="b"/>
        <c:title>
          <c:tx>
            <c:rich>
              <a:bodyPr vert="horz" rot="0" anchor="ctr"/>
              <a:lstStyle/>
              <a:p>
                <a:pPr algn="ctr">
                  <a:defRPr/>
                </a:pPr>
                <a:r>
                  <a:rPr lang="en-US" cap="none" sz="800" b="1" i="0" u="none" baseline="0">
                    <a:latin typeface="Arial"/>
                    <a:ea typeface="Arial"/>
                    <a:cs typeface="Arial"/>
                  </a:rPr>
                  <a:t>Quintile</a:t>
                </a:r>
              </a:p>
            </c:rich>
          </c:tx>
          <c:layout/>
          <c:overlay val="0"/>
          <c:spPr>
            <a:noFill/>
            <a:ln>
              <a:noFill/>
            </a:ln>
          </c:spPr>
        </c:title>
        <c:delete val="0"/>
        <c:numFmt formatCode="General" sourceLinked="1"/>
        <c:majorTickMark val="out"/>
        <c:minorTickMark val="none"/>
        <c:tickLblPos val="nextTo"/>
        <c:crossAx val="59019848"/>
        <c:crosses val="autoZero"/>
        <c:auto val="1"/>
        <c:lblOffset val="100"/>
        <c:noMultiLvlLbl val="0"/>
      </c:catAx>
      <c:valAx>
        <c:axId val="59019848"/>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4384046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Number of successful interventions per year</a:t>
            </a:r>
          </a:p>
        </c:rich>
      </c:tx>
      <c:layout/>
      <c:spPr>
        <a:noFill/>
        <a:ln>
          <a:noFill/>
        </a:ln>
      </c:spPr>
    </c:title>
    <c:plotArea>
      <c:layout/>
      <c:barChart>
        <c:barDir val="col"/>
        <c:grouping val="clustered"/>
        <c:varyColors val="0"/>
        <c:ser>
          <c:idx val="0"/>
          <c:order val="0"/>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val>
            <c:numRef>
              <c:f>'data &amp; calculations'!$AN$4:$AN$8</c:f>
              <c:numCache>
                <c:ptCount val="5"/>
                <c:pt idx="0">
                  <c:v>#N/A</c:v>
                </c:pt>
                <c:pt idx="1">
                  <c:v>#N/A</c:v>
                </c:pt>
                <c:pt idx="2">
                  <c:v>#N/A</c:v>
                </c:pt>
                <c:pt idx="3">
                  <c:v>#N/A</c:v>
                </c:pt>
                <c:pt idx="4">
                  <c:v>#N/A</c:v>
                </c:pt>
              </c:numCache>
            </c:numRef>
          </c:val>
        </c:ser>
        <c:axId val="61416585"/>
        <c:axId val="15878354"/>
      </c:barChart>
      <c:catAx>
        <c:axId val="61416585"/>
        <c:scaling>
          <c:orientation val="minMax"/>
        </c:scaling>
        <c:axPos val="b"/>
        <c:title>
          <c:tx>
            <c:rich>
              <a:bodyPr vert="horz" rot="0" anchor="ctr"/>
              <a:lstStyle/>
              <a:p>
                <a:pPr algn="ctr">
                  <a:defRPr/>
                </a:pPr>
                <a:r>
                  <a:rPr lang="en-US" cap="none" sz="825" b="1" i="0" u="none" baseline="0">
                    <a:latin typeface="Arial"/>
                    <a:ea typeface="Arial"/>
                    <a:cs typeface="Arial"/>
                  </a:rPr>
                  <a:t>Quintile</a:t>
                </a:r>
              </a:p>
            </c:rich>
          </c:tx>
          <c:layout/>
          <c:overlay val="0"/>
          <c:spPr>
            <a:noFill/>
            <a:ln>
              <a:noFill/>
            </a:ln>
          </c:spPr>
        </c:title>
        <c:delete val="0"/>
        <c:numFmt formatCode="General" sourceLinked="1"/>
        <c:majorTickMark val="out"/>
        <c:minorTickMark val="none"/>
        <c:tickLblPos val="nextTo"/>
        <c:crossAx val="15878354"/>
        <c:crosses val="autoZero"/>
        <c:auto val="1"/>
        <c:lblOffset val="100"/>
        <c:noMultiLvlLbl val="0"/>
      </c:catAx>
      <c:valAx>
        <c:axId val="15878354"/>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6141658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Life expectancy at baseline and following intervention (modelled)</a:t>
            </a:r>
          </a:p>
        </c:rich>
      </c:tx>
      <c:layout/>
      <c:spPr>
        <a:noFill/>
        <a:ln>
          <a:noFill/>
        </a:ln>
      </c:spPr>
    </c:title>
    <c:plotArea>
      <c:layout/>
      <c:barChart>
        <c:barDir val="col"/>
        <c:grouping val="clustered"/>
        <c:varyColors val="0"/>
        <c:ser>
          <c:idx val="0"/>
          <c:order val="0"/>
          <c:tx>
            <c:v>Baseline</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v>Modelled</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8687459"/>
        <c:axId val="11078268"/>
      </c:barChart>
      <c:catAx>
        <c:axId val="8687459"/>
        <c:scaling>
          <c:orientation val="minMax"/>
        </c:scaling>
        <c:axPos val="b"/>
        <c:title>
          <c:tx>
            <c:rich>
              <a:bodyPr vert="horz" rot="0" anchor="ctr"/>
              <a:lstStyle/>
              <a:p>
                <a:pPr algn="ctr">
                  <a:defRPr/>
                </a:pPr>
                <a:r>
                  <a:rPr lang="en-US" cap="none" sz="175" b="1"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11078268"/>
        <c:crosses val="autoZero"/>
        <c:auto val="1"/>
        <c:lblOffset val="100"/>
        <c:noMultiLvlLbl val="0"/>
      </c:catAx>
      <c:valAx>
        <c:axId val="11078268"/>
        <c:scaling>
          <c:orientation val="minMax"/>
        </c:scaling>
        <c:axPos val="l"/>
        <c:title>
          <c:tx>
            <c:rich>
              <a:bodyPr vert="horz" rot="-5400000" anchor="ctr"/>
              <a:lstStyle/>
              <a:p>
                <a:pPr algn="ctr">
                  <a:defRPr/>
                </a:pPr>
                <a:r>
                  <a:rPr lang="en-US" cap="none" sz="17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8687459"/>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Absolute inequality in life expectancy (difference between the most and the least deprived quintile)</a:t>
            </a:r>
          </a:p>
        </c:rich>
      </c:tx>
      <c:layout/>
      <c:spPr>
        <a:noFill/>
        <a:ln>
          <a:noFill/>
        </a:ln>
      </c:spPr>
    </c:title>
    <c:plotArea>
      <c:layout/>
      <c:barChart>
        <c:barDir val="col"/>
        <c:grouping val="clustered"/>
        <c:varyColors val="0"/>
        <c:ser>
          <c:idx val="0"/>
          <c:order val="0"/>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c:spPr>
          </c:dPt>
          <c:dPt>
            <c:idx val="1"/>
            <c:invertIfNegative val="0"/>
            <c:spPr>
              <a:solidFill>
                <a:srgbClr val="CCFFFF"/>
              </a:solidFill>
            </c:spPr>
          </c:dPt>
          <c:val>
            <c:numRef>
              <c:f>'HEALTH INEQUALITIES TOOL'!$D$31</c:f>
              <c:numCache>
                <c:ptCount val="1"/>
                <c:pt idx="0">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val>
            <c:numRef>
              <c:f>'HEALTH INEQUALITIES TOOL'!$J$31</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val>
            <c:numRef>
              <c:f>'HEALTH INEQUALITIES TOOL'!#REF!</c:f>
              <c:numCache>
                <c:ptCount val="1"/>
                <c:pt idx="0">
                  <c:v>1</c:v>
                </c:pt>
              </c:numCache>
            </c:numRef>
          </c:val>
        </c:ser>
        <c:axId val="32595549"/>
        <c:axId val="24924486"/>
      </c:barChart>
      <c:catAx>
        <c:axId val="32595549"/>
        <c:scaling>
          <c:orientation val="minMax"/>
        </c:scaling>
        <c:axPos val="b"/>
        <c:delete val="0"/>
        <c:numFmt formatCode="General" sourceLinked="1"/>
        <c:majorTickMark val="out"/>
        <c:minorTickMark val="none"/>
        <c:tickLblPos val="nextTo"/>
        <c:crossAx val="24924486"/>
        <c:crosses val="autoZero"/>
        <c:auto val="1"/>
        <c:lblOffset val="100"/>
        <c:noMultiLvlLbl val="0"/>
      </c:catAx>
      <c:valAx>
        <c:axId val="24924486"/>
        <c:scaling>
          <c:orientation val="minMax"/>
          <c:max val="15"/>
          <c:min val="0"/>
        </c:scaling>
        <c:axPos val="l"/>
        <c:title>
          <c:tx>
            <c:rich>
              <a:bodyPr vert="horz" rot="-5400000" anchor="ctr"/>
              <a:lstStyle/>
              <a:p>
                <a:pPr algn="ctr">
                  <a:defRPr/>
                </a:pPr>
                <a:r>
                  <a:rPr lang="en-US" cap="none" sz="200" b="1" i="0" u="none" baseline="0">
                    <a:latin typeface="Arial"/>
                    <a:ea typeface="Arial"/>
                    <a:cs typeface="Arial"/>
                  </a:rPr>
                  <a:t>years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259554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Relative inequality in life expectancy (ratio between the most and the least deprived quintile)</a:t>
            </a:r>
          </a:p>
        </c:rich>
      </c:tx>
      <c:layout/>
      <c:spPr>
        <a:noFill/>
        <a:ln>
          <a:noFill/>
        </a:ln>
      </c:spPr>
    </c:title>
    <c:plotArea>
      <c:layout/>
      <c:barChart>
        <c:barDir val="col"/>
        <c:grouping val="clustered"/>
        <c:varyColors val="0"/>
        <c:ser>
          <c:idx val="0"/>
          <c:order val="0"/>
          <c:tx>
            <c:strRef>
              <c:f>Charts!#REF!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c:spPr>
          </c:dPt>
          <c:dPt>
            <c:idx val="1"/>
            <c:invertIfNegative val="0"/>
            <c:spPr>
              <a:solidFill>
                <a:srgbClr val="CCFFFF"/>
              </a:solidFill>
            </c:spPr>
          </c:dPt>
          <c:dLbls>
            <c:dLbl>
              <c:idx val="0"/>
              <c:txPr>
                <a:bodyPr vert="horz" rot="0" anchor="ctr"/>
                <a:lstStyle/>
                <a:p>
                  <a:pPr algn="ctr">
                    <a:defRPr lang="en-US" cap="none" sz="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200" b="1" i="0" u="none" baseline="0">
                    <a:latin typeface="Arial"/>
                    <a:ea typeface="Arial"/>
                    <a:cs typeface="Arial"/>
                  </a:defRPr>
                </a:pPr>
              </a:p>
            </c:txPr>
            <c:showLegendKey val="0"/>
            <c:showVal val="1"/>
            <c:showBubbleSize val="0"/>
            <c:showCatName val="0"/>
            <c:showSerName val="0"/>
            <c:showPercent val="0"/>
          </c:dLbls>
          <c:cat>
            <c:strRef>
              <c:f>Charts!#REF!</c:f>
              <c:strCache>
                <c:ptCount val="1"/>
                <c:pt idx="0">
                  <c:v>1</c:v>
                </c:pt>
              </c:strCache>
            </c:strRef>
          </c:cat>
          <c:val>
            <c:numRef>
              <c:f>Charts!#REF!</c:f>
              <c:numCache>
                <c:ptCount val="1"/>
                <c:pt idx="0">
                  <c:v>1</c:v>
                </c:pt>
              </c:numCache>
            </c:numRef>
          </c:val>
        </c:ser>
        <c:axId val="22993783"/>
        <c:axId val="5617456"/>
      </c:barChart>
      <c:catAx>
        <c:axId val="22993783"/>
        <c:scaling>
          <c:orientation val="minMax"/>
        </c:scaling>
        <c:axPos val="b"/>
        <c:delete val="0"/>
        <c:numFmt formatCode="General" sourceLinked="1"/>
        <c:majorTickMark val="out"/>
        <c:minorTickMark val="none"/>
        <c:tickLblPos val="nextTo"/>
        <c:crossAx val="5617456"/>
        <c:crosses val="autoZero"/>
        <c:auto val="1"/>
        <c:lblOffset val="100"/>
        <c:noMultiLvlLbl val="0"/>
      </c:catAx>
      <c:valAx>
        <c:axId val="5617456"/>
        <c:scaling>
          <c:orientation val="minMax"/>
          <c:max val="2"/>
          <c:min val="0"/>
        </c:scaling>
        <c:axPos val="l"/>
        <c:title>
          <c:tx>
            <c:rich>
              <a:bodyPr vert="horz" rot="-5400000" anchor="ctr"/>
              <a:lstStyle/>
              <a:p>
                <a:pPr algn="ctr">
                  <a:defRPr/>
                </a:pPr>
                <a:r>
                  <a:rPr lang="en-US" cap="none" sz="200" b="1" i="0" u="none" baseline="0">
                    <a:latin typeface="Arial"/>
                    <a:ea typeface="Arial"/>
                    <a:cs typeface="Arial"/>
                  </a:rPr>
                  <a:t>years</a:t>
                </a:r>
              </a:p>
            </c:rich>
          </c:tx>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crossAx val="22993783"/>
        <c:crossesAt val="1"/>
        <c:crossBetween val="between"/>
        <c:dispUnits/>
        <c:minorUnit val="0.04"/>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Proportion of intervention throughput, by quintile</a:t>
            </a:r>
          </a:p>
        </c:rich>
      </c:tx>
      <c:layout/>
      <c:spPr>
        <a:noFill/>
        <a:ln>
          <a:noFill/>
        </a:ln>
      </c:spPr>
    </c:title>
    <c:plotArea>
      <c:layout/>
      <c:pieChart>
        <c:varyColors val="1"/>
        <c:ser>
          <c:idx val="0"/>
          <c:order val="0"/>
          <c:tx>
            <c:strRef>
              <c:f>Charts!#REF!</c:f>
              <c:strCache>
                <c:ptCount val="1"/>
                <c:pt idx="0">
                  <c:v>#REF!</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Charts!#REF!</c:f>
              <c:strCache>
                <c:ptCount val="1"/>
                <c:pt idx="0">
                  <c:v>1</c:v>
                </c:pt>
              </c:strCache>
            </c:strRef>
          </c:cat>
          <c:val>
            <c:numRef>
              <c:f>Charts!#REF!</c:f>
              <c:numCache>
                <c:ptCount val="1"/>
                <c:pt idx="0">
                  <c:v>1</c:v>
                </c:pt>
              </c:numCache>
            </c:numRef>
          </c:val>
        </c:ser>
      </c:pieChart>
      <c:spPr>
        <a:noFill/>
        <a:ln>
          <a:no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Proportion of intervention throughput, by quintile</a:t>
            </a:r>
          </a:p>
        </c:rich>
      </c:tx>
      <c:layout/>
      <c:spPr>
        <a:noFill/>
        <a:ln>
          <a:noFill/>
        </a:ln>
      </c:spPr>
    </c:title>
    <c:plotArea>
      <c:layout/>
      <c:pieChart>
        <c:varyColors val="1"/>
        <c:ser>
          <c:idx val="0"/>
          <c:order val="0"/>
          <c:tx>
            <c:strRef>
              <c:f>Charts!#REF!</c:f>
              <c:strCache>
                <c:ptCount val="1"/>
                <c:pt idx="0">
                  <c:v>#REF!</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Charts!#REF!</c:f>
              <c:strCache>
                <c:ptCount val="1"/>
                <c:pt idx="0">
                  <c:v>1</c:v>
                </c:pt>
              </c:strCache>
            </c:strRef>
          </c:cat>
          <c:val>
            <c:numRef>
              <c:f>Charts!#REF!</c:f>
              <c:numCache>
                <c:ptCount val="1"/>
                <c:pt idx="0">
                  <c:v>1</c:v>
                </c:pt>
              </c:numCache>
            </c:numRef>
          </c:val>
        </c:ser>
      </c:pieChart>
      <c:spPr>
        <a:noFill/>
        <a:ln>
          <a:no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1552575</xdr:colOff>
      <xdr:row>9</xdr:row>
      <xdr:rowOff>9525</xdr:rowOff>
    </xdr:from>
    <xdr:to>
      <xdr:col>8</xdr:col>
      <xdr:colOff>400050</xdr:colOff>
      <xdr:row>11</xdr:row>
      <xdr:rowOff>0</xdr:rowOff>
    </xdr:to>
    <xdr:sp>
      <xdr:nvSpPr>
        <xdr:cNvPr id="1" name="AutoShape 53"/>
        <xdr:cNvSpPr>
          <a:spLocks/>
        </xdr:cNvSpPr>
      </xdr:nvSpPr>
      <xdr:spPr>
        <a:xfrm>
          <a:off x="5324475" y="1743075"/>
          <a:ext cx="819150" cy="219075"/>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1743075</xdr:colOff>
      <xdr:row>22</xdr:row>
      <xdr:rowOff>0</xdr:rowOff>
    </xdr:from>
    <xdr:to>
      <xdr:col>8</xdr:col>
      <xdr:colOff>180975</xdr:colOff>
      <xdr:row>22</xdr:row>
      <xdr:rowOff>0</xdr:rowOff>
    </xdr:to>
    <xdr:sp>
      <xdr:nvSpPr>
        <xdr:cNvPr id="2" name="AutoShape 54"/>
        <xdr:cNvSpPr>
          <a:spLocks/>
        </xdr:cNvSpPr>
      </xdr:nvSpPr>
      <xdr:spPr>
        <a:xfrm>
          <a:off x="5514975" y="3857625"/>
          <a:ext cx="409575" cy="0"/>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1752600</xdr:colOff>
      <xdr:row>19</xdr:row>
      <xdr:rowOff>0</xdr:rowOff>
    </xdr:from>
    <xdr:to>
      <xdr:col>8</xdr:col>
      <xdr:colOff>190500</xdr:colOff>
      <xdr:row>19</xdr:row>
      <xdr:rowOff>0</xdr:rowOff>
    </xdr:to>
    <xdr:sp>
      <xdr:nvSpPr>
        <xdr:cNvPr id="3" name="AutoShape 166"/>
        <xdr:cNvSpPr>
          <a:spLocks/>
        </xdr:cNvSpPr>
      </xdr:nvSpPr>
      <xdr:spPr>
        <a:xfrm>
          <a:off x="5524500" y="3324225"/>
          <a:ext cx="409575" cy="0"/>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1</xdr:row>
      <xdr:rowOff>123825</xdr:rowOff>
    </xdr:from>
    <xdr:to>
      <xdr:col>3</xdr:col>
      <xdr:colOff>923925</xdr:colOff>
      <xdr:row>20</xdr:row>
      <xdr:rowOff>95250</xdr:rowOff>
    </xdr:to>
    <xdr:graphicFrame>
      <xdr:nvGraphicFramePr>
        <xdr:cNvPr id="1" name="Chart 1"/>
        <xdr:cNvGraphicFramePr/>
      </xdr:nvGraphicFramePr>
      <xdr:xfrm>
        <a:off x="561975" y="428625"/>
        <a:ext cx="4505325" cy="3057525"/>
      </xdr:xfrm>
      <a:graphic>
        <a:graphicData uri="http://schemas.openxmlformats.org/drawingml/2006/chart">
          <c:chart xmlns:c="http://schemas.openxmlformats.org/drawingml/2006/chart" r:id="rId1"/>
        </a:graphicData>
      </a:graphic>
    </xdr:graphicFrame>
    <xdr:clientData/>
  </xdr:twoCellAnchor>
  <xdr:twoCellAnchor>
    <xdr:from>
      <xdr:col>4</xdr:col>
      <xdr:colOff>428625</xdr:colOff>
      <xdr:row>1</xdr:row>
      <xdr:rowOff>161925</xdr:rowOff>
    </xdr:from>
    <xdr:to>
      <xdr:col>7</xdr:col>
      <xdr:colOff>1171575</xdr:colOff>
      <xdr:row>20</xdr:row>
      <xdr:rowOff>104775</xdr:rowOff>
    </xdr:to>
    <xdr:graphicFrame>
      <xdr:nvGraphicFramePr>
        <xdr:cNvPr id="2" name="Chart 2"/>
        <xdr:cNvGraphicFramePr/>
      </xdr:nvGraphicFramePr>
      <xdr:xfrm>
        <a:off x="5953125" y="466725"/>
        <a:ext cx="4886325" cy="30289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21</xdr:row>
      <xdr:rowOff>0</xdr:rowOff>
    </xdr:from>
    <xdr:to>
      <xdr:col>6</xdr:col>
      <xdr:colOff>438150</xdr:colOff>
      <xdr:row>21</xdr:row>
      <xdr:rowOff>0</xdr:rowOff>
    </xdr:to>
    <xdr:graphicFrame>
      <xdr:nvGraphicFramePr>
        <xdr:cNvPr id="3" name="Chart 4"/>
        <xdr:cNvGraphicFramePr/>
      </xdr:nvGraphicFramePr>
      <xdr:xfrm>
        <a:off x="1390650" y="3705225"/>
        <a:ext cx="7334250" cy="0"/>
      </xdr:xfrm>
      <a:graphic>
        <a:graphicData uri="http://schemas.openxmlformats.org/drawingml/2006/chart">
          <c:chart xmlns:c="http://schemas.openxmlformats.org/drawingml/2006/chart" r:id="rId3"/>
        </a:graphicData>
      </a:graphic>
    </xdr:graphicFrame>
    <xdr:clientData/>
  </xdr:twoCellAnchor>
  <xdr:twoCellAnchor>
    <xdr:from>
      <xdr:col>0</xdr:col>
      <xdr:colOff>1352550</xdr:colOff>
      <xdr:row>21</xdr:row>
      <xdr:rowOff>0</xdr:rowOff>
    </xdr:from>
    <xdr:to>
      <xdr:col>4</xdr:col>
      <xdr:colOff>219075</xdr:colOff>
      <xdr:row>21</xdr:row>
      <xdr:rowOff>0</xdr:rowOff>
    </xdr:to>
    <xdr:graphicFrame>
      <xdr:nvGraphicFramePr>
        <xdr:cNvPr id="4" name="Chart 6"/>
        <xdr:cNvGraphicFramePr/>
      </xdr:nvGraphicFramePr>
      <xdr:xfrm>
        <a:off x="1352550" y="3705225"/>
        <a:ext cx="4391025" cy="0"/>
      </xdr:xfrm>
      <a:graphic>
        <a:graphicData uri="http://schemas.openxmlformats.org/drawingml/2006/chart">
          <c:chart xmlns:c="http://schemas.openxmlformats.org/drawingml/2006/chart" r:id="rId4"/>
        </a:graphicData>
      </a:graphic>
    </xdr:graphicFrame>
    <xdr:clientData/>
  </xdr:twoCellAnchor>
  <xdr:twoCellAnchor>
    <xdr:from>
      <xdr:col>4</xdr:col>
      <xdr:colOff>333375</xdr:colOff>
      <xdr:row>21</xdr:row>
      <xdr:rowOff>0</xdr:rowOff>
    </xdr:from>
    <xdr:to>
      <xdr:col>7</xdr:col>
      <xdr:colOff>781050</xdr:colOff>
      <xdr:row>21</xdr:row>
      <xdr:rowOff>0</xdr:rowOff>
    </xdr:to>
    <xdr:graphicFrame>
      <xdr:nvGraphicFramePr>
        <xdr:cNvPr id="5" name="Chart 7"/>
        <xdr:cNvGraphicFramePr/>
      </xdr:nvGraphicFramePr>
      <xdr:xfrm>
        <a:off x="5857875" y="3705225"/>
        <a:ext cx="4591050" cy="0"/>
      </xdr:xfrm>
      <a:graphic>
        <a:graphicData uri="http://schemas.openxmlformats.org/drawingml/2006/chart">
          <c:chart xmlns:c="http://schemas.openxmlformats.org/drawingml/2006/chart" r:id="rId5"/>
        </a:graphicData>
      </a:graphic>
    </xdr:graphicFrame>
    <xdr:clientData/>
  </xdr:twoCellAnchor>
  <xdr:twoCellAnchor>
    <xdr:from>
      <xdr:col>0</xdr:col>
      <xdr:colOff>1352550</xdr:colOff>
      <xdr:row>21</xdr:row>
      <xdr:rowOff>0</xdr:rowOff>
    </xdr:from>
    <xdr:to>
      <xdr:col>3</xdr:col>
      <xdr:colOff>857250</xdr:colOff>
      <xdr:row>21</xdr:row>
      <xdr:rowOff>0</xdr:rowOff>
    </xdr:to>
    <xdr:graphicFrame>
      <xdr:nvGraphicFramePr>
        <xdr:cNvPr id="6" name="Chart 8"/>
        <xdr:cNvGraphicFramePr/>
      </xdr:nvGraphicFramePr>
      <xdr:xfrm>
        <a:off x="1352550" y="3705225"/>
        <a:ext cx="3648075" cy="0"/>
      </xdr:xfrm>
      <a:graphic>
        <a:graphicData uri="http://schemas.openxmlformats.org/drawingml/2006/chart">
          <c:chart xmlns:c="http://schemas.openxmlformats.org/drawingml/2006/chart" r:id="rId6"/>
        </a:graphicData>
      </a:graphic>
    </xdr:graphicFrame>
    <xdr:clientData/>
  </xdr:twoCellAnchor>
  <xdr:twoCellAnchor>
    <xdr:from>
      <xdr:col>4</xdr:col>
      <xdr:colOff>438150</xdr:colOff>
      <xdr:row>21</xdr:row>
      <xdr:rowOff>0</xdr:rowOff>
    </xdr:from>
    <xdr:to>
      <xdr:col>6</xdr:col>
      <xdr:colOff>1333500</xdr:colOff>
      <xdr:row>21</xdr:row>
      <xdr:rowOff>0</xdr:rowOff>
    </xdr:to>
    <xdr:graphicFrame>
      <xdr:nvGraphicFramePr>
        <xdr:cNvPr id="7" name="Chart 9"/>
        <xdr:cNvGraphicFramePr/>
      </xdr:nvGraphicFramePr>
      <xdr:xfrm>
        <a:off x="5962650" y="3705225"/>
        <a:ext cx="3657600" cy="0"/>
      </xdr:xfrm>
      <a:graphic>
        <a:graphicData uri="http://schemas.openxmlformats.org/drawingml/2006/chart">
          <c:chart xmlns:c="http://schemas.openxmlformats.org/drawingml/2006/chart" r:id="rId7"/>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9</xdr:row>
      <xdr:rowOff>9525</xdr:rowOff>
    </xdr:from>
    <xdr:to>
      <xdr:col>8</xdr:col>
      <xdr:colOff>57150</xdr:colOff>
      <xdr:row>17</xdr:row>
      <xdr:rowOff>133350</xdr:rowOff>
    </xdr:to>
    <xdr:sp>
      <xdr:nvSpPr>
        <xdr:cNvPr id="1" name="Rectangle 6"/>
        <xdr:cNvSpPr>
          <a:spLocks/>
        </xdr:cNvSpPr>
      </xdr:nvSpPr>
      <xdr:spPr>
        <a:xfrm>
          <a:off x="3362325" y="1857375"/>
          <a:ext cx="2895600" cy="14192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User Note:</a:t>
          </a:r>
          <a:r>
            <a:rPr lang="en-US" cap="none" sz="1000" b="1" i="0" u="none" baseline="0">
              <a:latin typeface="Arial"/>
              <a:ea typeface="Arial"/>
              <a:cs typeface="Arial"/>
            </a:rPr>
            <a:t>
Baseline distribution will show an error if baseline throughput is zero, and will equal 'proportional to eligibility' unless evidence to the contrary is used in the tool. "Partial" distributions are illustrative only, and represent targeting stregies that might not be able to achieve 100% targeting to the intended group.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40"/>
  <sheetViews>
    <sheetView tabSelected="1" workbookViewId="0" topLeftCell="A1">
      <selection activeCell="A1" sqref="A1"/>
    </sheetView>
  </sheetViews>
  <sheetFormatPr defaultColWidth="9.140625" defaultRowHeight="12.75"/>
  <cols>
    <col min="1" max="1" width="3.57421875" style="0" customWidth="1"/>
    <col min="2" max="2" width="168.8515625" style="3" customWidth="1"/>
    <col min="3" max="3" width="7.28125" style="0" customWidth="1"/>
    <col min="4" max="4" width="4.57421875" style="0" hidden="1" customWidth="1"/>
    <col min="5" max="16384" width="0" style="0" hidden="1" customWidth="1"/>
  </cols>
  <sheetData>
    <row r="1" spans="1:3" ht="9" customHeight="1" thickBot="1">
      <c r="A1" s="11"/>
      <c r="B1" s="239"/>
      <c r="C1" s="11"/>
    </row>
    <row r="2" spans="1:3" ht="7.5" customHeight="1" thickBot="1">
      <c r="A2" s="11"/>
      <c r="B2" s="241"/>
      <c r="C2" s="11"/>
    </row>
    <row r="3" spans="1:3" ht="30.75" thickBot="1">
      <c r="A3" s="11"/>
      <c r="B3" s="245" t="s">
        <v>131</v>
      </c>
      <c r="C3" s="11"/>
    </row>
    <row r="4" spans="1:3" ht="7.5" customHeight="1">
      <c r="A4" s="11"/>
      <c r="B4" s="240"/>
      <c r="C4" s="11"/>
    </row>
    <row r="5" spans="1:3" ht="88.5" customHeight="1">
      <c r="A5" s="11"/>
      <c r="B5" s="597" t="s">
        <v>285</v>
      </c>
      <c r="C5" s="11"/>
    </row>
    <row r="6" spans="1:3" ht="123" customHeight="1">
      <c r="A6" s="11"/>
      <c r="B6" s="242" t="s">
        <v>283</v>
      </c>
      <c r="C6" s="11"/>
    </row>
    <row r="7" spans="1:3" ht="93.75" customHeight="1">
      <c r="A7" s="11"/>
      <c r="B7" s="243" t="s">
        <v>284</v>
      </c>
      <c r="C7" s="11"/>
    </row>
    <row r="8" spans="1:3" ht="242.25" customHeight="1" thickBot="1">
      <c r="A8" s="11"/>
      <c r="B8" s="244" t="s">
        <v>282</v>
      </c>
      <c r="C8" s="11"/>
    </row>
    <row r="9" spans="1:3" ht="12.75">
      <c r="A9" s="11"/>
      <c r="B9" s="239"/>
      <c r="C9" s="11"/>
    </row>
    <row r="10" spans="1:3" ht="12.75">
      <c r="A10" s="11"/>
      <c r="B10" s="239"/>
      <c r="C10" s="11"/>
    </row>
    <row r="11" s="11" customFormat="1" ht="12.75">
      <c r="B11" s="239"/>
    </row>
    <row r="12" s="11" customFormat="1" ht="12.75">
      <c r="B12" s="239"/>
    </row>
    <row r="13" s="11" customFormat="1" ht="12.75">
      <c r="B13" s="239"/>
    </row>
    <row r="14" s="11" customFormat="1" ht="12.75">
      <c r="B14" s="239"/>
    </row>
    <row r="15" s="11" customFormat="1" ht="12.75">
      <c r="B15" s="239"/>
    </row>
    <row r="16" s="11" customFormat="1" ht="12.75">
      <c r="B16" s="239"/>
    </row>
    <row r="17" s="11" customFormat="1" ht="12.75">
      <c r="B17" s="239"/>
    </row>
    <row r="18" s="11" customFormat="1" ht="12.75">
      <c r="B18" s="239"/>
    </row>
    <row r="19" s="11" customFormat="1" ht="12.75">
      <c r="B19" s="239"/>
    </row>
    <row r="20" s="11" customFormat="1" ht="12.75">
      <c r="B20" s="239"/>
    </row>
    <row r="21" s="11" customFormat="1" ht="12.75">
      <c r="B21" s="239"/>
    </row>
    <row r="22" s="11" customFormat="1" ht="12.75">
      <c r="B22" s="239"/>
    </row>
    <row r="23" s="11" customFormat="1" ht="12.75">
      <c r="B23" s="239"/>
    </row>
    <row r="24" s="11" customFormat="1" ht="12.75">
      <c r="B24" s="239"/>
    </row>
    <row r="25" s="11" customFormat="1" ht="12.75">
      <c r="B25" s="239"/>
    </row>
    <row r="26" s="11" customFormat="1" ht="12.75">
      <c r="B26" s="239"/>
    </row>
    <row r="27" s="11" customFormat="1" ht="12.75">
      <c r="B27" s="239"/>
    </row>
    <row r="28" s="11" customFormat="1" ht="12.75">
      <c r="B28" s="239"/>
    </row>
    <row r="29" s="11" customFormat="1" ht="12.75">
      <c r="B29" s="239"/>
    </row>
    <row r="30" s="11" customFormat="1" ht="12.75">
      <c r="B30" s="239"/>
    </row>
    <row r="31" s="11" customFormat="1" ht="12.75">
      <c r="B31" s="239"/>
    </row>
    <row r="32" s="11" customFormat="1" ht="12.75">
      <c r="B32" s="239"/>
    </row>
    <row r="33" s="11" customFormat="1" ht="12.75">
      <c r="B33" s="239"/>
    </row>
    <row r="34" s="11" customFormat="1" ht="12.75">
      <c r="B34" s="239"/>
    </row>
    <row r="35" s="11" customFormat="1" ht="12.75">
      <c r="B35" s="239"/>
    </row>
    <row r="36" s="11" customFormat="1" ht="12.75">
      <c r="B36" s="239"/>
    </row>
    <row r="37" s="11" customFormat="1" ht="12.75">
      <c r="B37" s="239"/>
    </row>
    <row r="38" s="11" customFormat="1" ht="12.75">
      <c r="B38" s="239"/>
    </row>
    <row r="39" s="11" customFormat="1" ht="12.75">
      <c r="B39" s="239"/>
    </row>
    <row r="40" s="11" customFormat="1" ht="12.75">
      <c r="B40" s="239"/>
    </row>
    <row r="41" s="11" customFormat="1" ht="12.75">
      <c r="B41" s="239"/>
    </row>
    <row r="42" s="11" customFormat="1" ht="12.75">
      <c r="B42" s="239"/>
    </row>
    <row r="43" s="11" customFormat="1" ht="12.75">
      <c r="B43" s="239"/>
    </row>
    <row r="44" s="11" customFormat="1" ht="12.75">
      <c r="B44" s="239"/>
    </row>
    <row r="45" s="11" customFormat="1" ht="12.75">
      <c r="B45" s="239"/>
    </row>
    <row r="46" s="11" customFormat="1" ht="12.75">
      <c r="B46" s="239"/>
    </row>
    <row r="47" s="11" customFormat="1" ht="12.75">
      <c r="B47" s="239"/>
    </row>
    <row r="48" s="11" customFormat="1" ht="12.75">
      <c r="B48" s="239"/>
    </row>
    <row r="49" s="11" customFormat="1" ht="12.75">
      <c r="B49" s="239"/>
    </row>
    <row r="50" s="11" customFormat="1" ht="12.75">
      <c r="B50" s="239"/>
    </row>
    <row r="51" s="11" customFormat="1" ht="12.75">
      <c r="B51" s="239"/>
    </row>
    <row r="52" s="11" customFormat="1" ht="12.75">
      <c r="B52" s="239"/>
    </row>
    <row r="53" s="11" customFormat="1" ht="12.75">
      <c r="B53" s="239"/>
    </row>
    <row r="54" s="11" customFormat="1" ht="12.75">
      <c r="B54" s="239"/>
    </row>
    <row r="55" s="11" customFormat="1" ht="12.75">
      <c r="B55" s="239"/>
    </row>
    <row r="56" s="11" customFormat="1" ht="12.75">
      <c r="B56" s="239"/>
    </row>
    <row r="57" s="11" customFormat="1" ht="12.75">
      <c r="B57" s="239"/>
    </row>
    <row r="58" s="11" customFormat="1" ht="12.75">
      <c r="B58" s="239"/>
    </row>
    <row r="59" s="11" customFormat="1" ht="12.75">
      <c r="B59" s="239"/>
    </row>
    <row r="60" s="11" customFormat="1" ht="12.75">
      <c r="B60" s="239"/>
    </row>
    <row r="61" s="11" customFormat="1" ht="12.75">
      <c r="B61" s="239"/>
    </row>
    <row r="62" s="11" customFormat="1" ht="12.75">
      <c r="B62" s="239"/>
    </row>
    <row r="63" s="11" customFormat="1" ht="12.75">
      <c r="B63" s="239"/>
    </row>
    <row r="64" s="11" customFormat="1" ht="12.75">
      <c r="B64" s="239"/>
    </row>
    <row r="65" s="11" customFormat="1" ht="12.75">
      <c r="B65" s="239"/>
    </row>
    <row r="66" s="11" customFormat="1" ht="12.75">
      <c r="B66" s="239"/>
    </row>
    <row r="67" s="11" customFormat="1" ht="12.75">
      <c r="B67" s="239"/>
    </row>
    <row r="68" s="11" customFormat="1" ht="12.75">
      <c r="B68" s="239"/>
    </row>
    <row r="69" s="11" customFormat="1" ht="12.75">
      <c r="B69" s="239"/>
    </row>
    <row r="70" s="11" customFormat="1" ht="12.75">
      <c r="B70" s="239"/>
    </row>
    <row r="71" s="11" customFormat="1" ht="12.75">
      <c r="B71" s="239"/>
    </row>
    <row r="72" s="11" customFormat="1" ht="12.75">
      <c r="B72" s="239"/>
    </row>
    <row r="73" s="11" customFormat="1" ht="12.75">
      <c r="B73" s="239"/>
    </row>
    <row r="74" s="11" customFormat="1" ht="12.75">
      <c r="B74" s="239"/>
    </row>
    <row r="75" s="11" customFormat="1" ht="12.75">
      <c r="B75" s="239"/>
    </row>
    <row r="76" s="11" customFormat="1" ht="12.75">
      <c r="B76" s="239"/>
    </row>
    <row r="77" s="11" customFormat="1" ht="12.75">
      <c r="B77" s="239"/>
    </row>
    <row r="78" s="11" customFormat="1" ht="12.75">
      <c r="B78" s="239"/>
    </row>
    <row r="79" s="11" customFormat="1" ht="12.75">
      <c r="B79" s="239"/>
    </row>
    <row r="80" s="11" customFormat="1" ht="12.75">
      <c r="B80" s="239"/>
    </row>
    <row r="81" s="11" customFormat="1" ht="12.75">
      <c r="B81" s="239"/>
    </row>
    <row r="82" s="11" customFormat="1" ht="12.75">
      <c r="B82" s="239"/>
    </row>
    <row r="83" s="11" customFormat="1" ht="12.75">
      <c r="B83" s="239"/>
    </row>
    <row r="84" s="11" customFormat="1" ht="12.75">
      <c r="B84" s="239"/>
    </row>
    <row r="85" s="11" customFormat="1" ht="12.75">
      <c r="B85" s="239"/>
    </row>
    <row r="86" s="11" customFormat="1" ht="12.75">
      <c r="B86" s="239"/>
    </row>
    <row r="87" s="11" customFormat="1" ht="12.75">
      <c r="B87" s="239"/>
    </row>
    <row r="88" s="11" customFormat="1" ht="12.75">
      <c r="B88" s="239"/>
    </row>
    <row r="89" s="11" customFormat="1" ht="12.75">
      <c r="B89" s="239"/>
    </row>
    <row r="90" s="11" customFormat="1" ht="12.75">
      <c r="B90" s="239"/>
    </row>
    <row r="91" s="11" customFormat="1" ht="12.75">
      <c r="B91" s="239"/>
    </row>
    <row r="92" s="11" customFormat="1" ht="12.75">
      <c r="B92" s="239"/>
    </row>
    <row r="93" s="11" customFormat="1" ht="12.75">
      <c r="B93" s="239"/>
    </row>
    <row r="94" s="11" customFormat="1" ht="12.75">
      <c r="B94" s="239"/>
    </row>
    <row r="95" s="11" customFormat="1" ht="12.75">
      <c r="B95" s="239"/>
    </row>
    <row r="96" s="11" customFormat="1" ht="12.75">
      <c r="B96" s="239"/>
    </row>
    <row r="97" s="11" customFormat="1" ht="12.75">
      <c r="B97" s="239"/>
    </row>
    <row r="98" s="11" customFormat="1" ht="12.75">
      <c r="B98" s="239"/>
    </row>
    <row r="99" s="11" customFormat="1" ht="12.75">
      <c r="B99" s="239"/>
    </row>
    <row r="100" s="11" customFormat="1" ht="12.75">
      <c r="B100" s="239"/>
    </row>
    <row r="101" s="11" customFormat="1" ht="12.75">
      <c r="B101" s="239"/>
    </row>
    <row r="102" s="11" customFormat="1" ht="12.75">
      <c r="B102" s="239"/>
    </row>
    <row r="103" s="11" customFormat="1" ht="12.75">
      <c r="B103" s="239"/>
    </row>
    <row r="104" s="11" customFormat="1" ht="12.75">
      <c r="B104" s="239"/>
    </row>
    <row r="105" s="11" customFormat="1" ht="12.75">
      <c r="B105" s="239"/>
    </row>
    <row r="106" s="11" customFormat="1" ht="12.75">
      <c r="B106" s="239"/>
    </row>
    <row r="107" s="11" customFormat="1" ht="12.75">
      <c r="B107" s="239"/>
    </row>
    <row r="108" s="11" customFormat="1" ht="12.75">
      <c r="B108" s="239"/>
    </row>
    <row r="109" s="11" customFormat="1" ht="12.75">
      <c r="B109" s="239"/>
    </row>
    <row r="110" s="11" customFormat="1" ht="12.75">
      <c r="B110" s="239"/>
    </row>
    <row r="111" s="11" customFormat="1" ht="12.75">
      <c r="B111" s="239"/>
    </row>
    <row r="112" s="11" customFormat="1" ht="12.75">
      <c r="B112" s="239"/>
    </row>
    <row r="113" s="11" customFormat="1" ht="12.75">
      <c r="B113" s="239"/>
    </row>
    <row r="114" s="11" customFormat="1" ht="12.75">
      <c r="B114" s="239"/>
    </row>
    <row r="115" s="11" customFormat="1" ht="12.75">
      <c r="B115" s="239"/>
    </row>
    <row r="116" s="11" customFormat="1" ht="12.75">
      <c r="B116" s="239"/>
    </row>
    <row r="117" s="11" customFormat="1" ht="12.75">
      <c r="B117" s="239"/>
    </row>
    <row r="118" s="11" customFormat="1" ht="12.75">
      <c r="B118" s="239"/>
    </row>
    <row r="119" s="11" customFormat="1" ht="12.75">
      <c r="B119" s="239"/>
    </row>
    <row r="120" s="11" customFormat="1" ht="12.75">
      <c r="B120" s="239"/>
    </row>
    <row r="121" s="11" customFormat="1" ht="12.75">
      <c r="B121" s="239"/>
    </row>
    <row r="122" s="11" customFormat="1" ht="12.75">
      <c r="B122" s="239"/>
    </row>
    <row r="123" s="11" customFormat="1" ht="12.75">
      <c r="B123" s="239"/>
    </row>
    <row r="124" s="11" customFormat="1" ht="12.75">
      <c r="B124" s="239"/>
    </row>
    <row r="125" s="11" customFormat="1" ht="12.75">
      <c r="B125" s="239"/>
    </row>
    <row r="126" s="11" customFormat="1" ht="12.75">
      <c r="B126" s="239"/>
    </row>
    <row r="127" s="11" customFormat="1" ht="12.75">
      <c r="B127" s="239"/>
    </row>
    <row r="128" s="11" customFormat="1" ht="12.75">
      <c r="B128" s="239"/>
    </row>
    <row r="129" s="11" customFormat="1" ht="12.75">
      <c r="B129" s="239"/>
    </row>
    <row r="130" s="11" customFormat="1" ht="12.75">
      <c r="B130" s="239"/>
    </row>
    <row r="131" s="11" customFormat="1" ht="12.75">
      <c r="B131" s="239"/>
    </row>
    <row r="132" s="11" customFormat="1" ht="12.75">
      <c r="B132" s="239"/>
    </row>
    <row r="133" s="11" customFormat="1" ht="12.75">
      <c r="B133" s="239"/>
    </row>
    <row r="134" s="11" customFormat="1" ht="12.75">
      <c r="B134" s="239"/>
    </row>
    <row r="135" s="11" customFormat="1" ht="12.75">
      <c r="B135" s="239"/>
    </row>
    <row r="136" s="11" customFormat="1" ht="12.75">
      <c r="B136" s="239"/>
    </row>
    <row r="137" s="11" customFormat="1" ht="12.75">
      <c r="B137" s="239"/>
    </row>
    <row r="138" s="11" customFormat="1" ht="12.75">
      <c r="B138" s="239"/>
    </row>
    <row r="139" s="11" customFormat="1" ht="12.75">
      <c r="B139" s="239"/>
    </row>
    <row r="140" s="11" customFormat="1" ht="12.75">
      <c r="B140" s="239"/>
    </row>
    <row r="141" s="11" customFormat="1" ht="12.75">
      <c r="B141" s="239"/>
    </row>
    <row r="142" s="11" customFormat="1" ht="12.75">
      <c r="B142" s="239"/>
    </row>
    <row r="143" s="11" customFormat="1" ht="12.75">
      <c r="B143" s="239"/>
    </row>
    <row r="144" s="11" customFormat="1" ht="12.75">
      <c r="B144" s="239"/>
    </row>
    <row r="145" s="11" customFormat="1" ht="12.75">
      <c r="B145" s="239"/>
    </row>
    <row r="146" s="11" customFormat="1" ht="12.75">
      <c r="B146" s="239"/>
    </row>
    <row r="147" s="11" customFormat="1" ht="12.75">
      <c r="B147" s="239"/>
    </row>
    <row r="148" s="11" customFormat="1" ht="12.75">
      <c r="B148" s="239"/>
    </row>
    <row r="149" s="11" customFormat="1" ht="12.75">
      <c r="B149" s="239"/>
    </row>
    <row r="150" s="11" customFormat="1" ht="12.75">
      <c r="B150" s="239"/>
    </row>
    <row r="151" s="11" customFormat="1" ht="12.75">
      <c r="B151" s="239"/>
    </row>
    <row r="152" s="11" customFormat="1" ht="12.75">
      <c r="B152" s="239"/>
    </row>
    <row r="153" s="11" customFormat="1" ht="12.75">
      <c r="B153" s="239"/>
    </row>
    <row r="154" s="11" customFormat="1" ht="12.75">
      <c r="B154" s="239"/>
    </row>
    <row r="155" s="11" customFormat="1" ht="12.75">
      <c r="B155" s="239"/>
    </row>
    <row r="156" s="11" customFormat="1" ht="12.75">
      <c r="B156" s="239"/>
    </row>
    <row r="157" s="11" customFormat="1" ht="12.75">
      <c r="B157" s="239"/>
    </row>
    <row r="158" s="11" customFormat="1" ht="12.75">
      <c r="B158" s="239"/>
    </row>
    <row r="159" s="11" customFormat="1" ht="12.75">
      <c r="B159" s="239"/>
    </row>
    <row r="160" s="11" customFormat="1" ht="12.75">
      <c r="B160" s="239"/>
    </row>
    <row r="161" s="11" customFormat="1" ht="12.75">
      <c r="B161" s="239"/>
    </row>
    <row r="162" s="11" customFormat="1" ht="12.75">
      <c r="B162" s="239"/>
    </row>
    <row r="163" s="11" customFormat="1" ht="12.75">
      <c r="B163" s="239"/>
    </row>
    <row r="164" s="11" customFormat="1" ht="12.75">
      <c r="B164" s="239"/>
    </row>
    <row r="165" s="11" customFormat="1" ht="12.75">
      <c r="B165" s="239"/>
    </row>
    <row r="166" s="11" customFormat="1" ht="12.75">
      <c r="B166" s="239"/>
    </row>
    <row r="167" s="11" customFormat="1" ht="12.75">
      <c r="B167" s="239"/>
    </row>
    <row r="168" s="11" customFormat="1" ht="12.75">
      <c r="B168" s="239"/>
    </row>
    <row r="169" s="11" customFormat="1" ht="12.75">
      <c r="B169" s="239"/>
    </row>
    <row r="170" s="11" customFormat="1" ht="12.75">
      <c r="B170" s="239"/>
    </row>
    <row r="171" s="11" customFormat="1" ht="12.75">
      <c r="B171" s="239"/>
    </row>
    <row r="172" s="11" customFormat="1" ht="12.75">
      <c r="B172" s="239"/>
    </row>
    <row r="173" s="11" customFormat="1" ht="12.75">
      <c r="B173" s="239"/>
    </row>
    <row r="174" s="11" customFormat="1" ht="12.75">
      <c r="B174" s="239"/>
    </row>
    <row r="175" s="11" customFormat="1" ht="12.75">
      <c r="B175" s="239"/>
    </row>
    <row r="176" s="11" customFormat="1" ht="12.75">
      <c r="B176" s="239"/>
    </row>
    <row r="177" s="11" customFormat="1" ht="12.75">
      <c r="B177" s="239"/>
    </row>
    <row r="178" s="11" customFormat="1" ht="12.75">
      <c r="B178" s="239"/>
    </row>
    <row r="179" s="11" customFormat="1" ht="12.75">
      <c r="B179" s="239"/>
    </row>
    <row r="180" s="11" customFormat="1" ht="12.75">
      <c r="B180" s="239"/>
    </row>
    <row r="181" s="11" customFormat="1" ht="12.75">
      <c r="B181" s="239"/>
    </row>
    <row r="182" s="11" customFormat="1" ht="12.75">
      <c r="B182" s="239"/>
    </row>
    <row r="183" s="11" customFormat="1" ht="12.75">
      <c r="B183" s="239"/>
    </row>
    <row r="184" s="11" customFormat="1" ht="12.75">
      <c r="B184" s="239"/>
    </row>
    <row r="185" s="11" customFormat="1" ht="12.75">
      <c r="B185" s="239"/>
    </row>
    <row r="186" s="11" customFormat="1" ht="12.75">
      <c r="B186" s="239"/>
    </row>
    <row r="187" s="11" customFormat="1" ht="12.75">
      <c r="B187" s="239"/>
    </row>
    <row r="188" s="11" customFormat="1" ht="12.75">
      <c r="B188" s="239"/>
    </row>
    <row r="189" s="11" customFormat="1" ht="12.75">
      <c r="B189" s="239"/>
    </row>
    <row r="190" s="11" customFormat="1" ht="12.75">
      <c r="B190" s="239"/>
    </row>
    <row r="191" s="11" customFormat="1" ht="12.75">
      <c r="B191" s="239"/>
    </row>
    <row r="192" s="11" customFormat="1" ht="12.75">
      <c r="B192" s="239"/>
    </row>
    <row r="193" s="11" customFormat="1" ht="12.75">
      <c r="B193" s="239"/>
    </row>
    <row r="194" s="11" customFormat="1" ht="12.75">
      <c r="B194" s="239"/>
    </row>
    <row r="195" s="11" customFormat="1" ht="12.75">
      <c r="B195" s="239"/>
    </row>
    <row r="196" s="11" customFormat="1" ht="12.75">
      <c r="B196" s="239"/>
    </row>
    <row r="197" s="11" customFormat="1" ht="12.75">
      <c r="B197" s="239"/>
    </row>
    <row r="198" s="11" customFormat="1" ht="12.75">
      <c r="B198" s="239"/>
    </row>
    <row r="199" s="11" customFormat="1" ht="12.75">
      <c r="B199" s="239"/>
    </row>
    <row r="200" s="11" customFormat="1" ht="12.75">
      <c r="B200" s="239"/>
    </row>
    <row r="201" s="11" customFormat="1" ht="12.75">
      <c r="B201" s="239"/>
    </row>
    <row r="202" s="11" customFormat="1" ht="12.75">
      <c r="B202" s="239"/>
    </row>
    <row r="203" s="11" customFormat="1" ht="12.75">
      <c r="B203" s="239"/>
    </row>
    <row r="204" s="11" customFormat="1" ht="12.75">
      <c r="B204" s="239"/>
    </row>
    <row r="205" s="11" customFormat="1" ht="12.75">
      <c r="B205" s="239"/>
    </row>
    <row r="206" s="11" customFormat="1" ht="12.75">
      <c r="B206" s="239"/>
    </row>
    <row r="207" s="11" customFormat="1" ht="12.75">
      <c r="B207" s="239"/>
    </row>
    <row r="208" s="11" customFormat="1" ht="12.75">
      <c r="B208" s="239"/>
    </row>
    <row r="209" s="11" customFormat="1" ht="12.75">
      <c r="B209" s="239"/>
    </row>
    <row r="210" s="11" customFormat="1" ht="12.75">
      <c r="B210" s="239"/>
    </row>
    <row r="211" s="11" customFormat="1" ht="12.75">
      <c r="B211" s="239"/>
    </row>
    <row r="212" s="11" customFormat="1" ht="12.75">
      <c r="B212" s="239"/>
    </row>
    <row r="213" s="11" customFormat="1" ht="12.75">
      <c r="B213" s="239"/>
    </row>
    <row r="214" s="11" customFormat="1" ht="12.75">
      <c r="B214" s="239"/>
    </row>
    <row r="215" s="11" customFormat="1" ht="12.75">
      <c r="B215" s="239"/>
    </row>
    <row r="216" s="11" customFormat="1" ht="12.75">
      <c r="B216" s="239"/>
    </row>
    <row r="217" s="11" customFormat="1" ht="12.75">
      <c r="B217" s="239"/>
    </row>
    <row r="218" s="11" customFormat="1" ht="12.75">
      <c r="B218" s="239"/>
    </row>
    <row r="219" s="11" customFormat="1" ht="12.75">
      <c r="B219" s="239"/>
    </row>
    <row r="220" s="11" customFormat="1" ht="12.75">
      <c r="B220" s="239"/>
    </row>
    <row r="221" s="11" customFormat="1" ht="12.75">
      <c r="B221" s="239"/>
    </row>
    <row r="222" s="11" customFormat="1" ht="12.75">
      <c r="B222" s="239"/>
    </row>
    <row r="223" s="11" customFormat="1" ht="12.75">
      <c r="B223" s="239"/>
    </row>
    <row r="224" s="11" customFormat="1" ht="12.75">
      <c r="B224" s="239"/>
    </row>
    <row r="225" s="11" customFormat="1" ht="12.75">
      <c r="B225" s="239"/>
    </row>
    <row r="226" s="11" customFormat="1" ht="12.75">
      <c r="B226" s="239"/>
    </row>
    <row r="227" s="11" customFormat="1" ht="12.75">
      <c r="B227" s="239"/>
    </row>
    <row r="228" s="11" customFormat="1" ht="12.75">
      <c r="B228" s="239"/>
    </row>
    <row r="229" s="11" customFormat="1" ht="12.75">
      <c r="B229" s="239"/>
    </row>
    <row r="230" s="11" customFormat="1" ht="12.75">
      <c r="B230" s="239"/>
    </row>
    <row r="231" s="11" customFormat="1" ht="12.75">
      <c r="B231" s="239"/>
    </row>
    <row r="232" s="11" customFormat="1" ht="12.75">
      <c r="B232" s="239"/>
    </row>
    <row r="233" s="11" customFormat="1" ht="12.75">
      <c r="B233" s="239"/>
    </row>
    <row r="234" s="11" customFormat="1" ht="12.75">
      <c r="B234" s="239"/>
    </row>
    <row r="235" s="11" customFormat="1" ht="12.75">
      <c r="B235" s="239"/>
    </row>
    <row r="236" s="11" customFormat="1" ht="12.75">
      <c r="B236" s="239"/>
    </row>
    <row r="237" s="11" customFormat="1" ht="12.75">
      <c r="B237" s="239"/>
    </row>
    <row r="238" s="11" customFormat="1" ht="12.75">
      <c r="B238" s="239"/>
    </row>
    <row r="239" s="11" customFormat="1" ht="12.75">
      <c r="B239" s="239"/>
    </row>
    <row r="240" s="11" customFormat="1" ht="12.75">
      <c r="B240" s="239"/>
    </row>
  </sheetData>
  <sheetProtection sheet="1" objects="1" scenarios="1" selectLockedCells="1" selectUnlockedCells="1"/>
  <printOptions/>
  <pageMargins left="0.75" right="0.75" top="1" bottom="1" header="0.5" footer="0.5"/>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C43"/>
  <sheetViews>
    <sheetView zoomScale="130" zoomScaleNormal="130" workbookViewId="0" topLeftCell="A1">
      <selection activeCell="C5" sqref="C5:E5"/>
    </sheetView>
  </sheetViews>
  <sheetFormatPr defaultColWidth="9.140625" defaultRowHeight="12.75"/>
  <cols>
    <col min="1" max="1" width="1.421875" style="0" customWidth="1"/>
    <col min="2" max="2" width="1.7109375" style="0" customWidth="1"/>
    <col min="3" max="3" width="28.00390625" style="0" customWidth="1"/>
    <col min="4" max="4" width="11.00390625" style="0" customWidth="1"/>
    <col min="5" max="5" width="11.421875" style="0" customWidth="1"/>
    <col min="6" max="6" width="1.421875" style="0" customWidth="1"/>
    <col min="7" max="7" width="1.57421875" style="0" customWidth="1"/>
    <col min="8" max="8" width="29.57421875" style="0" customWidth="1"/>
    <col min="9" max="9" width="23.28125" style="0" customWidth="1"/>
    <col min="10" max="10" width="11.7109375" style="0" customWidth="1"/>
    <col min="11" max="11" width="11.57421875" style="0" customWidth="1"/>
    <col min="12" max="12" width="1.1484375" style="0" customWidth="1"/>
    <col min="14" max="16384" width="0" style="0" hidden="1" customWidth="1"/>
  </cols>
  <sheetData>
    <row r="1" spans="1:13" ht="6.75" customHeight="1" thickBot="1">
      <c r="A1" s="11"/>
      <c r="B1" s="11"/>
      <c r="C1" s="11"/>
      <c r="D1" s="11"/>
      <c r="E1" s="11"/>
      <c r="F1" s="11"/>
      <c r="G1" s="11"/>
      <c r="H1" s="11"/>
      <c r="I1" s="11"/>
      <c r="J1" s="11"/>
      <c r="K1" s="11"/>
      <c r="L1" s="11"/>
      <c r="M1" s="11"/>
    </row>
    <row r="2" spans="1:13" ht="24" customHeight="1" thickBot="1" thickTop="1">
      <c r="A2" s="10"/>
      <c r="B2" s="647" t="s">
        <v>131</v>
      </c>
      <c r="C2" s="648"/>
      <c r="D2" s="648"/>
      <c r="E2" s="648"/>
      <c r="F2" s="648"/>
      <c r="G2" s="648"/>
      <c r="H2" s="648"/>
      <c r="I2" s="648"/>
      <c r="J2" s="648"/>
      <c r="K2" s="648"/>
      <c r="L2" s="649"/>
      <c r="M2" s="11"/>
    </row>
    <row r="3" spans="1:13" ht="9" customHeight="1" thickBot="1" thickTop="1">
      <c r="A3" s="10"/>
      <c r="B3" s="94"/>
      <c r="C3" s="25"/>
      <c r="D3" s="25"/>
      <c r="E3" s="25"/>
      <c r="F3" s="95"/>
      <c r="G3" s="95"/>
      <c r="H3" s="25"/>
      <c r="I3" s="25"/>
      <c r="J3" s="25"/>
      <c r="K3" s="25"/>
      <c r="L3" s="446"/>
      <c r="M3" s="11"/>
    </row>
    <row r="4" spans="1:13" ht="20.25" customHeight="1" thickBot="1" thickTop="1">
      <c r="A4" s="10"/>
      <c r="B4" s="13"/>
      <c r="C4" s="618" t="s">
        <v>112</v>
      </c>
      <c r="D4" s="619"/>
      <c r="E4" s="620"/>
      <c r="F4" s="13"/>
      <c r="G4" s="13"/>
      <c r="H4" s="616" t="s">
        <v>111</v>
      </c>
      <c r="I4" s="617"/>
      <c r="J4" s="23"/>
      <c r="K4" s="354"/>
      <c r="L4" s="447"/>
      <c r="M4" s="11"/>
    </row>
    <row r="5" spans="1:13" ht="15" customHeight="1" thickBot="1" thickTop="1">
      <c r="A5" s="10"/>
      <c r="B5" s="13"/>
      <c r="C5" s="623"/>
      <c r="D5" s="624"/>
      <c r="E5" s="625"/>
      <c r="F5" s="13"/>
      <c r="G5" s="13"/>
      <c r="H5" s="179" t="s">
        <v>18</v>
      </c>
      <c r="I5" s="606"/>
      <c r="J5" s="355"/>
      <c r="K5" s="356"/>
      <c r="L5" s="447"/>
      <c r="M5" s="11"/>
    </row>
    <row r="6" spans="1:13" ht="15" customHeight="1" thickBot="1" thickTop="1">
      <c r="A6" s="10"/>
      <c r="B6" s="13"/>
      <c r="C6" s="263"/>
      <c r="D6" s="101"/>
      <c r="E6" s="101"/>
      <c r="F6" s="13"/>
      <c r="G6" s="13"/>
      <c r="H6" s="180" t="s">
        <v>161</v>
      </c>
      <c r="I6" s="607"/>
      <c r="J6" s="355"/>
      <c r="K6" s="356"/>
      <c r="L6" s="447"/>
      <c r="M6" s="11"/>
    </row>
    <row r="7" spans="1:13" ht="15" customHeight="1" thickBot="1" thickTop="1">
      <c r="A7" s="10"/>
      <c r="B7" s="13"/>
      <c r="C7" s="614" t="s">
        <v>110</v>
      </c>
      <c r="D7" s="605"/>
      <c r="E7" s="604"/>
      <c r="F7" s="13"/>
      <c r="G7" s="13"/>
      <c r="H7" s="106" t="s">
        <v>73</v>
      </c>
      <c r="I7" s="606"/>
      <c r="J7" s="355"/>
      <c r="K7" s="356"/>
      <c r="L7" s="447"/>
      <c r="M7" s="11"/>
    </row>
    <row r="8" spans="1:13" ht="15" customHeight="1" thickTop="1">
      <c r="A8" s="10"/>
      <c r="B8" s="13"/>
      <c r="C8" s="107" t="s">
        <v>107</v>
      </c>
      <c r="D8" s="621"/>
      <c r="E8" s="622"/>
      <c r="F8" s="13"/>
      <c r="G8" s="13"/>
      <c r="H8" s="106" t="s">
        <v>5</v>
      </c>
      <c r="I8" s="606"/>
      <c r="J8" s="642">
        <f>IF(I8="User specified distribution*","*Advanced feature: see user guide for info on specifying a distribution",IF(AND(D8=0,I8="Baseline distribution"),"NB: baseline distribution cannot be used if baseline throughput is zero",""))</f>
      </c>
      <c r="K8" s="643"/>
      <c r="L8" s="447"/>
      <c r="M8" s="11"/>
    </row>
    <row r="9" spans="1:13" ht="16.5" customHeight="1" thickBot="1">
      <c r="A9" s="10"/>
      <c r="B9" s="13"/>
      <c r="C9" s="108" t="s">
        <v>161</v>
      </c>
      <c r="D9" s="628"/>
      <c r="E9" s="629"/>
      <c r="F9" s="93"/>
      <c r="G9" s="13"/>
      <c r="H9" s="181" t="str">
        <f>IF(I5="Throughput","Throughput no.",IF(I5="Investment","Budget (£)","choose parameter to model"))</f>
        <v>choose parameter to model</v>
      </c>
      <c r="I9" s="608"/>
      <c r="J9" s="644"/>
      <c r="K9" s="643"/>
      <c r="L9" s="447"/>
      <c r="M9" s="11"/>
    </row>
    <row r="10" spans="1:13" ht="8.25" customHeight="1" thickTop="1">
      <c r="A10" s="10"/>
      <c r="B10" s="96"/>
      <c r="C10" s="9"/>
      <c r="D10" s="9"/>
      <c r="E10" s="9"/>
      <c r="F10" s="92"/>
      <c r="G10" s="13"/>
      <c r="H10" s="22"/>
      <c r="I10" s="15"/>
      <c r="J10" s="15"/>
      <c r="K10" s="448"/>
      <c r="L10" s="447"/>
      <c r="M10" s="11"/>
    </row>
    <row r="11" spans="1:13" ht="9.75" customHeight="1" thickBot="1">
      <c r="A11" s="10"/>
      <c r="B11" s="97"/>
      <c r="C11" s="98"/>
      <c r="D11" s="98"/>
      <c r="E11" s="98"/>
      <c r="F11" s="99"/>
      <c r="G11" s="299"/>
      <c r="H11" s="309"/>
      <c r="I11" s="312"/>
      <c r="J11" s="312"/>
      <c r="K11" s="309"/>
      <c r="L11" s="310"/>
      <c r="M11" s="11"/>
    </row>
    <row r="12" spans="1:13" ht="17.25" customHeight="1" thickBot="1" thickTop="1">
      <c r="A12" s="10"/>
      <c r="B12" s="29"/>
      <c r="C12" s="639" t="s">
        <v>305</v>
      </c>
      <c r="D12" s="640"/>
      <c r="E12" s="641"/>
      <c r="F12" s="30"/>
      <c r="G12" s="300"/>
      <c r="H12" s="614" t="s">
        <v>304</v>
      </c>
      <c r="I12" s="634"/>
      <c r="J12" s="324" t="s">
        <v>58</v>
      </c>
      <c r="K12" s="37" t="s">
        <v>59</v>
      </c>
      <c r="L12" s="311"/>
      <c r="M12" s="11"/>
    </row>
    <row r="13" spans="1:13" ht="12.75" customHeight="1" thickTop="1">
      <c r="A13" s="10"/>
      <c r="B13" s="29"/>
      <c r="C13" s="66" t="s">
        <v>56</v>
      </c>
      <c r="D13" s="637">
        <f>IF(C5="","",'data &amp; calculations'!B3)</f>
      </c>
      <c r="E13" s="638"/>
      <c r="F13" s="30"/>
      <c r="G13" s="300"/>
      <c r="H13" s="103" t="s">
        <v>56</v>
      </c>
      <c r="I13" s="24">
        <f>IF(I16="","",'data &amp; calculations'!B3)</f>
      </c>
      <c r="J13" s="322">
        <f>IF(I16="","",'data &amp; calculations'!B10)</f>
      </c>
      <c r="K13" s="314">
        <f>IF(I16="","",'data &amp; calculations'!B17)</f>
      </c>
      <c r="L13" s="311"/>
      <c r="M13" s="11"/>
    </row>
    <row r="14" spans="1:29" ht="13.5" customHeight="1">
      <c r="A14" s="10"/>
      <c r="B14" s="32"/>
      <c r="C14" s="102" t="s">
        <v>57</v>
      </c>
      <c r="D14" s="635">
        <f>IF(C5="","",'data &amp; calculations'!P3)</f>
      </c>
      <c r="E14" s="636"/>
      <c r="F14" s="33"/>
      <c r="G14" s="301"/>
      <c r="H14" s="103" t="s">
        <v>57</v>
      </c>
      <c r="I14" s="24">
        <f>IF(I16="","",'data &amp; calculations'!P3-D16)</f>
      </c>
      <c r="J14" s="323">
        <f>IF(I16="","",'data &amp; calculations'!P10-'data &amp; calculations'!R10)</f>
      </c>
      <c r="K14" s="176">
        <f>IF(I16="","",'data &amp; calculations'!P17-'data &amp; calculations'!R17)</f>
      </c>
      <c r="L14" s="311"/>
      <c r="M14" s="11"/>
      <c r="AC14" s="91"/>
    </row>
    <row r="15" spans="1:13" ht="12.75" customHeight="1">
      <c r="A15" s="10"/>
      <c r="B15" s="32"/>
      <c r="C15" s="64" t="s">
        <v>12</v>
      </c>
      <c r="D15" s="632">
        <f>IF(OR(D8="",D9=""),"",D8*D9)</f>
      </c>
      <c r="E15" s="633"/>
      <c r="F15" s="31"/>
      <c r="G15" s="302"/>
      <c r="H15" s="103" t="s">
        <v>12</v>
      </c>
      <c r="I15" s="178">
        <f>IF(OR(I5="",I6="",I7="",I8="",I9=""),"",I16*I6)</f>
      </c>
      <c r="J15" s="320">
        <f>IF(I16="","",J16*I6)</f>
      </c>
      <c r="K15" s="177">
        <f>IF(I16="","",K16*I6)</f>
      </c>
      <c r="L15" s="311"/>
      <c r="M15" s="11"/>
    </row>
    <row r="16" spans="1:13" ht="12.75" customHeight="1">
      <c r="A16" s="10"/>
      <c r="B16" s="32"/>
      <c r="C16" s="64" t="s">
        <v>79</v>
      </c>
      <c r="D16" s="650">
        <f>IF(D8="","",D8)</f>
      </c>
      <c r="E16" s="651"/>
      <c r="F16" s="31"/>
      <c r="G16" s="302"/>
      <c r="H16" s="103" t="s">
        <v>0</v>
      </c>
      <c r="I16" s="24">
        <f>IF(OR(I5="",I6="",I7="",I8="",I9=""),"",IF(I5="Throughput",I9,IF(I5="Investment",I9/I6,"error")))</f>
      </c>
      <c r="J16" s="323">
        <f>IF(I16="","",'data &amp; calculations'!AJ10)</f>
      </c>
      <c r="K16" s="176">
        <f>IF(I16="","",'data &amp; calculations'!AJ17)</f>
      </c>
      <c r="L16" s="311"/>
      <c r="M16" s="11"/>
    </row>
    <row r="17" spans="1:13" ht="12.75" customHeight="1">
      <c r="A17" s="10"/>
      <c r="B17" s="32"/>
      <c r="C17" s="65" t="s">
        <v>167</v>
      </c>
      <c r="D17" s="652">
        <f>IF(D8="","",MAX('data &amp; calculations'!V11:V15,'data &amp; calculations'!V18:V22))</f>
      </c>
      <c r="E17" s="653"/>
      <c r="F17" s="31"/>
      <c r="G17" s="302"/>
      <c r="H17" s="104" t="s">
        <v>167</v>
      </c>
      <c r="I17" s="264">
        <f>IF(I16="","",MAX('data &amp; calculations'!AL11:AL15,'data &amp; calculations'!AL18:AL22))</f>
      </c>
      <c r="J17" s="449">
        <f>IF(I16="","","n/a")</f>
      </c>
      <c r="K17" s="559">
        <f>IF(I16="","","n/a")</f>
      </c>
      <c r="L17" s="311"/>
      <c r="M17" s="11"/>
    </row>
    <row r="18" spans="1:13" ht="12.75" customHeight="1">
      <c r="A18" s="10"/>
      <c r="B18" s="32"/>
      <c r="C18" s="64" t="s">
        <v>66</v>
      </c>
      <c r="D18" s="650">
        <f>IF(D8="","",'data &amp; calculations'!T3)</f>
      </c>
      <c r="E18" s="651"/>
      <c r="F18" s="33"/>
      <c r="G18" s="301"/>
      <c r="H18" s="103" t="s">
        <v>66</v>
      </c>
      <c r="I18" s="24">
        <f>IF(I16="","",'data &amp; calculations'!AN3)</f>
      </c>
      <c r="J18" s="323">
        <f>IF(I16="","",'data &amp; calculations'!AN10)</f>
      </c>
      <c r="K18" s="176">
        <f>IF(I16="","",'data &amp; calculations'!AN17)</f>
      </c>
      <c r="L18" s="311"/>
      <c r="M18" s="11"/>
    </row>
    <row r="19" spans="1:13" ht="12.75" customHeight="1" thickBot="1">
      <c r="A19" s="10"/>
      <c r="B19" s="32"/>
      <c r="C19" s="28" t="s">
        <v>381</v>
      </c>
      <c r="D19" s="632">
        <f>IF(OR(D8="",D9=""),"",IF(D8=0,"n/a",D15/D18))</f>
      </c>
      <c r="E19" s="633"/>
      <c r="F19" s="33"/>
      <c r="G19" s="301"/>
      <c r="H19" s="105" t="s">
        <v>381</v>
      </c>
      <c r="I19" s="178">
        <f>IF(I16="","",IF(I16=0,"n/a",I15/I18))</f>
      </c>
      <c r="J19" s="351">
        <f>IF(I16="","",IF(I16=0,"n/a",J15/J18))</f>
      </c>
      <c r="K19" s="177">
        <f>IF(I16="","",IF(I16=0,"n/a",K15/K18))</f>
      </c>
      <c r="L19" s="311"/>
      <c r="M19" s="11"/>
    </row>
    <row r="20" spans="1:13" ht="16.5" customHeight="1" thickBot="1" thickTop="1">
      <c r="A20" s="10"/>
      <c r="B20" s="32"/>
      <c r="C20" s="90"/>
      <c r="D20" s="89" t="s">
        <v>58</v>
      </c>
      <c r="E20" s="89" t="s">
        <v>59</v>
      </c>
      <c r="F20" s="33"/>
      <c r="G20" s="301"/>
      <c r="H20" s="614" t="s">
        <v>164</v>
      </c>
      <c r="I20" s="615"/>
      <c r="J20" s="324" t="s">
        <v>58</v>
      </c>
      <c r="K20" s="37" t="s">
        <v>59</v>
      </c>
      <c r="L20" s="311"/>
      <c r="M20" s="11"/>
    </row>
    <row r="21" spans="1:13" ht="12.75" customHeight="1" thickTop="1">
      <c r="A21" s="10"/>
      <c r="B21" s="33"/>
      <c r="C21" s="232" t="s">
        <v>175</v>
      </c>
      <c r="D21" s="275">
        <f>IF(C5="","",'data &amp; calculations'!N10)</f>
      </c>
      <c r="E21" s="237">
        <f>IF(C5="","",'data &amp; calculations'!N17)</f>
      </c>
      <c r="F21" s="36"/>
      <c r="G21" s="300"/>
      <c r="H21" s="626" t="s">
        <v>308</v>
      </c>
      <c r="I21" s="627"/>
      <c r="J21" s="352">
        <f>IF(I16="","","n/a")</f>
      </c>
      <c r="K21" s="317">
        <f>IF(I16="","","n/a")</f>
      </c>
      <c r="L21" s="308"/>
      <c r="M21" s="11"/>
    </row>
    <row r="22" spans="1:13" ht="12.75" customHeight="1" thickBot="1">
      <c r="A22" s="10"/>
      <c r="B22" s="33"/>
      <c r="C22" s="28" t="s">
        <v>165</v>
      </c>
      <c r="D22" s="39">
        <f>IF(C5="","",'data &amp; calculations'!BX10)</f>
      </c>
      <c r="E22" s="39">
        <f>IF(C5="","",'data &amp; calculations'!BX17)</f>
      </c>
      <c r="F22" s="36"/>
      <c r="G22" s="300"/>
      <c r="H22" s="630" t="s">
        <v>376</v>
      </c>
      <c r="I22" s="631"/>
      <c r="J22" s="572">
        <f>IF(I16="","",IF(D8&gt;0,(IF(I16="","",('data &amp; calculations'!CH10-'HEALTH INEQUALITIES TOOL'!D22)/D22)),0))</f>
      </c>
      <c r="K22" s="573">
        <f>IF(I16="","",IF(D8&gt;0,(IF(I16="","",('data &amp; calculations'!CH17-'HEALTH INEQUALITIES TOOL'!E22)/E22)),0))</f>
      </c>
      <c r="L22" s="308"/>
      <c r="M22" s="11"/>
    </row>
    <row r="23" spans="1:13" ht="16.5" customHeight="1" thickBot="1" thickTop="1">
      <c r="A23" s="10"/>
      <c r="B23" s="33"/>
      <c r="C23" s="90"/>
      <c r="D23" s="89" t="s">
        <v>58</v>
      </c>
      <c r="E23" s="89" t="s">
        <v>59</v>
      </c>
      <c r="F23" s="30"/>
      <c r="G23" s="303"/>
      <c r="H23" s="614" t="s">
        <v>20</v>
      </c>
      <c r="I23" s="615"/>
      <c r="J23" s="324" t="s">
        <v>58</v>
      </c>
      <c r="K23" s="37" t="s">
        <v>59</v>
      </c>
      <c r="L23" s="308"/>
      <c r="M23" s="11"/>
    </row>
    <row r="24" spans="1:13" ht="12.75" customHeight="1" thickTop="1">
      <c r="A24" s="10"/>
      <c r="B24" s="33"/>
      <c r="C24" s="64" t="s">
        <v>106</v>
      </c>
      <c r="D24" s="100">
        <f>IF(C5="","",'data &amp; calculations'!X10)</f>
      </c>
      <c r="E24" s="100">
        <f>IF(C5="","",'data &amp; calculations'!X17)</f>
      </c>
      <c r="F24" s="33"/>
      <c r="G24" s="304"/>
      <c r="H24" s="645" t="s">
        <v>62</v>
      </c>
      <c r="I24" s="646"/>
      <c r="J24" s="325">
        <f>IF(I16="","",'data &amp; calculations'!BR10)</f>
      </c>
      <c r="K24" s="233">
        <f>IF(I16="","",'data &amp; calculations'!BR17)</f>
      </c>
      <c r="L24" s="308"/>
      <c r="M24" s="11"/>
    </row>
    <row r="25" spans="1:13" ht="12.75" customHeight="1">
      <c r="A25" s="10"/>
      <c r="B25" s="33"/>
      <c r="C25" s="65"/>
      <c r="D25" s="14"/>
      <c r="E25" s="14"/>
      <c r="F25" s="31"/>
      <c r="G25" s="305"/>
      <c r="H25" s="611" t="s">
        <v>22</v>
      </c>
      <c r="I25" s="612"/>
      <c r="J25" s="599">
        <f>IF(OR(D24="",J24=""),"",J24-D24)</f>
      </c>
      <c r="K25" s="600">
        <f>IF(OR(E24="",K24=""),"",K24-E24)</f>
      </c>
      <c r="L25" s="308"/>
      <c r="M25" s="11"/>
    </row>
    <row r="26" spans="1:13" ht="12.75" customHeight="1">
      <c r="A26" s="12"/>
      <c r="B26" s="315"/>
      <c r="C26" s="65"/>
      <c r="D26" s="14"/>
      <c r="E26" s="14"/>
      <c r="F26" s="31"/>
      <c r="G26" s="305"/>
      <c r="H26" s="611" t="s">
        <v>180</v>
      </c>
      <c r="I26" s="612"/>
      <c r="J26" s="321">
        <f>IF(I16="","",'data &amp; calculations'!BS10)</f>
      </c>
      <c r="K26" s="316">
        <f>IF(I16="","",'data &amp; calculations'!BS17)</f>
      </c>
      <c r="L26" s="308"/>
      <c r="M26" s="11"/>
    </row>
    <row r="27" spans="1:13" ht="12.75" customHeight="1" thickBot="1">
      <c r="A27" s="12"/>
      <c r="B27" s="315"/>
      <c r="C27" s="348" t="s">
        <v>306</v>
      </c>
      <c r="D27" s="349">
        <f>IF(C5="","","n/a")</f>
      </c>
      <c r="E27" s="349">
        <f>IF(C5="","","n/a")</f>
      </c>
      <c r="F27" s="31"/>
      <c r="G27" s="305"/>
      <c r="H27" s="609" t="s">
        <v>181</v>
      </c>
      <c r="I27" s="610"/>
      <c r="J27" s="353">
        <f>IF(I16="","","n/a")</f>
      </c>
      <c r="K27" s="318">
        <f>IF(I16="","","n/a")</f>
      </c>
      <c r="L27" s="308"/>
      <c r="M27" s="11"/>
    </row>
    <row r="28" spans="1:13" s="26" customFormat="1" ht="16.5" customHeight="1" thickBot="1" thickTop="1">
      <c r="A28" s="12"/>
      <c r="B28" s="34"/>
      <c r="C28" s="90"/>
      <c r="D28" s="89" t="s">
        <v>58</v>
      </c>
      <c r="E28" s="89" t="s">
        <v>59</v>
      </c>
      <c r="F28" s="31"/>
      <c r="G28" s="305"/>
      <c r="H28" s="614" t="s">
        <v>21</v>
      </c>
      <c r="I28" s="615"/>
      <c r="J28" s="324" t="s">
        <v>58</v>
      </c>
      <c r="K28" s="37" t="s">
        <v>59</v>
      </c>
      <c r="L28" s="308"/>
      <c r="M28" s="11"/>
    </row>
    <row r="29" spans="1:13" s="26" customFormat="1" ht="12.75" customHeight="1" thickTop="1">
      <c r="A29" s="12"/>
      <c r="B29" s="34"/>
      <c r="C29" s="27" t="s">
        <v>169</v>
      </c>
      <c r="D29" s="67">
        <f>IF(C5="","",'data &amp; calculations'!BX11)</f>
      </c>
      <c r="E29" s="67">
        <f>IF(C5="","",'data &amp; calculations'!BX18)</f>
      </c>
      <c r="F29" s="31"/>
      <c r="G29" s="305"/>
      <c r="H29" s="611" t="s">
        <v>166</v>
      </c>
      <c r="I29" s="613"/>
      <c r="J29" s="574">
        <f>IF(I16="","",IF(D8&gt;0,(IF(I16="","",('data &amp; calculations'!CH11-'HEALTH INEQUALITIES TOOL'!D29)/D29)),0))</f>
      </c>
      <c r="K29" s="313">
        <f>IF(I16="","",IF(D8&gt;0,(IF(I16="","",('data &amp; calculations'!CH18-'HEALTH INEQUALITIES TOOL'!E29)/E29)),0))</f>
      </c>
      <c r="L29" s="308"/>
      <c r="M29" s="11"/>
    </row>
    <row r="30" spans="1:13" s="26" customFormat="1" ht="12.75" customHeight="1">
      <c r="A30" s="12"/>
      <c r="B30" s="34"/>
      <c r="C30" s="64" t="s">
        <v>67</v>
      </c>
      <c r="D30" s="63">
        <f>IF(C5="","",'data &amp; calculations'!X11)</f>
      </c>
      <c r="E30" s="63">
        <f>IF(C5="","",'data &amp; calculations'!X18)</f>
      </c>
      <c r="F30" s="31"/>
      <c r="G30" s="305"/>
      <c r="H30" s="611" t="s">
        <v>354</v>
      </c>
      <c r="I30" s="613"/>
      <c r="J30" s="326">
        <f>IF(I16="","",'data &amp; calculations'!BR11-D30)</f>
      </c>
      <c r="K30" s="234">
        <f>IF(I16="","",'data &amp; calculations'!BR18-E30)</f>
      </c>
      <c r="L30" s="308"/>
      <c r="M30" s="11"/>
    </row>
    <row r="31" spans="1:13" s="26" customFormat="1" ht="12.75" customHeight="1">
      <c r="A31" s="12"/>
      <c r="B31" s="34"/>
      <c r="C31" s="27" t="s">
        <v>68</v>
      </c>
      <c r="D31" s="67">
        <f>IF(I7="Least deprived quintile",LookUpData!CK15-'HEALTH INEQUALITIES TOOL'!D30,IF(I7="local area average",'data &amp; calculations'!X10-'HEALTH INEQUALITIES TOOL'!D30,IF(I7="Scottish average",LookUpData!CK10-'HEALTH INEQUALITIES TOOL'!D30,"")))</f>
      </c>
      <c r="E31" s="67">
        <f>IF(I7="Least deprived quintile",LookUpData!CK22-'HEALTH INEQUALITIES TOOL'!E30,IF(I7="local area average",'data &amp; calculations'!X17-'HEALTH INEQUALITIES TOOL'!E30,IF(I7="Scottish average",LookUpData!CK17-'HEALTH INEQUALITIES TOOL'!E30,"")))</f>
      </c>
      <c r="F31" s="31"/>
      <c r="G31" s="305"/>
      <c r="H31" s="611" t="s">
        <v>63</v>
      </c>
      <c r="I31" s="612"/>
      <c r="J31" s="326">
        <f>IF(J30="","",IF(I7="Least deprived quintile",'data &amp; calculations'!BR15-'data &amp; calculations'!BR11,IF(I7="local area average",'data &amp; calculations'!BR10-'data &amp; calculations'!BR11,IF(I7="Scottish average",LookUpData!CK10-'data &amp; calculations'!BR11," "))))</f>
      </c>
      <c r="K31" s="235">
        <f>IF(K30="","",IF(I7="Least deprived quintile",'data &amp; calculations'!BR22-'data &amp; calculations'!BR18,IF(I7="local area average",'data &amp; calculations'!BR17-'data &amp; calculations'!BR18,IF(I7="Scottish average",LookUpData!CK17-'data &amp; calculations'!BR18," "))))</f>
      </c>
      <c r="L31" s="308"/>
      <c r="M31" s="11"/>
    </row>
    <row r="32" spans="1:13" s="26" customFormat="1" ht="12.75" customHeight="1">
      <c r="A32" s="12"/>
      <c r="B32" s="34"/>
      <c r="C32" s="27"/>
      <c r="D32" s="67"/>
      <c r="E32" s="67"/>
      <c r="F32" s="31"/>
      <c r="G32" s="305"/>
      <c r="H32" s="611" t="s">
        <v>65</v>
      </c>
      <c r="I32" s="612"/>
      <c r="J32" s="327">
        <f>IF(OR(D31="",J31=""),"",((J31-D31)/D31))</f>
      </c>
      <c r="K32" s="313">
        <f>IF(OR(E31="",K31=""),"",(K31-E31)/E31)</f>
      </c>
      <c r="L32" s="308"/>
      <c r="M32" s="11"/>
    </row>
    <row r="33" spans="1:13" s="26" customFormat="1" ht="12.75" customHeight="1">
      <c r="A33" s="12"/>
      <c r="B33" s="34"/>
      <c r="C33" s="27"/>
      <c r="D33" s="67"/>
      <c r="E33" s="67"/>
      <c r="F33" s="31"/>
      <c r="G33" s="305"/>
      <c r="H33" s="611" t="s">
        <v>182</v>
      </c>
      <c r="I33" s="612"/>
      <c r="J33" s="321">
        <f>IF(I16="","",'data &amp; calculations'!BS11)</f>
      </c>
      <c r="K33" s="319">
        <f>IF(I16="","",'data &amp; calculations'!BS18)</f>
      </c>
      <c r="L33" s="308"/>
      <c r="M33" s="11"/>
    </row>
    <row r="34" spans="1:13" s="26" customFormat="1" ht="12.75" customHeight="1" thickBot="1">
      <c r="A34" s="12"/>
      <c r="B34" s="34"/>
      <c r="C34" s="348" t="s">
        <v>307</v>
      </c>
      <c r="D34" s="350">
        <f>IF(C5="","","n/a")</f>
      </c>
      <c r="E34" s="350">
        <f>IF(C5="","","n/a")</f>
      </c>
      <c r="F34" s="31"/>
      <c r="G34" s="305"/>
      <c r="H34" s="609" t="s">
        <v>183</v>
      </c>
      <c r="I34" s="610"/>
      <c r="J34" s="353">
        <f>IF(I16="","","n/a")</f>
      </c>
      <c r="K34" s="318">
        <f>IF(I16="","","n/a")</f>
      </c>
      <c r="L34" s="308"/>
      <c r="M34" s="11"/>
    </row>
    <row r="35" spans="1:13" s="26" customFormat="1" ht="7.5" customHeight="1" thickBot="1" thickTop="1">
      <c r="A35" s="12"/>
      <c r="B35" s="34"/>
      <c r="C35" s="35"/>
      <c r="D35" s="35"/>
      <c r="E35" s="35"/>
      <c r="F35" s="31"/>
      <c r="G35" s="305"/>
      <c r="H35" s="306"/>
      <c r="I35" s="306"/>
      <c r="J35" s="306"/>
      <c r="K35" s="307"/>
      <c r="L35" s="308"/>
      <c r="M35" s="11"/>
    </row>
    <row r="36" spans="1:13" ht="13.5" thickTop="1">
      <c r="A36" s="11"/>
      <c r="B36" s="236"/>
      <c r="C36" s="236"/>
      <c r="D36" s="236"/>
      <c r="E36" s="236"/>
      <c r="F36" s="236"/>
      <c r="G36" s="236"/>
      <c r="H36" s="236"/>
      <c r="I36" s="236"/>
      <c r="J36" s="236"/>
      <c r="K36" s="236"/>
      <c r="L36" s="236"/>
      <c r="M36" s="11"/>
    </row>
    <row r="37" spans="1:13" ht="12.75">
      <c r="A37" s="11"/>
      <c r="B37" s="11"/>
      <c r="C37" s="11"/>
      <c r="D37" s="11"/>
      <c r="E37" s="11"/>
      <c r="F37" s="11"/>
      <c r="G37" s="11"/>
      <c r="H37" s="11"/>
      <c r="I37" s="11"/>
      <c r="J37" s="11"/>
      <c r="K37" s="11"/>
      <c r="L37" s="11"/>
      <c r="M37" s="11"/>
    </row>
    <row r="38" spans="1:13" ht="12.75">
      <c r="A38" s="11"/>
      <c r="B38" s="11"/>
      <c r="C38" s="11"/>
      <c r="D38" s="11"/>
      <c r="E38" s="11"/>
      <c r="F38" s="11"/>
      <c r="G38" s="11"/>
      <c r="H38" s="11"/>
      <c r="I38" s="11"/>
      <c r="J38" s="11"/>
      <c r="K38" s="11"/>
      <c r="L38" s="11"/>
      <c r="M38" s="11"/>
    </row>
    <row r="39" spans="1:13" ht="12.75">
      <c r="A39" s="11"/>
      <c r="B39" s="11"/>
      <c r="C39" s="11"/>
      <c r="D39" s="11"/>
      <c r="E39" s="11"/>
      <c r="F39" s="11"/>
      <c r="G39" s="11"/>
      <c r="H39" s="11"/>
      <c r="I39" s="11"/>
      <c r="J39" s="11"/>
      <c r="K39" s="11"/>
      <c r="L39" s="11"/>
      <c r="M39" s="11"/>
    </row>
    <row r="40" spans="1:13" ht="12.75">
      <c r="A40" s="11"/>
      <c r="B40" s="11"/>
      <c r="C40" s="11"/>
      <c r="D40" s="11"/>
      <c r="E40" s="11"/>
      <c r="F40" s="11"/>
      <c r="G40" s="11"/>
      <c r="H40" s="11"/>
      <c r="I40" s="11"/>
      <c r="J40" s="11"/>
      <c r="K40" s="11"/>
      <c r="L40" s="11"/>
      <c r="M40" s="11"/>
    </row>
    <row r="41" spans="1:13" ht="12.75">
      <c r="A41" s="11"/>
      <c r="B41" s="11"/>
      <c r="C41" s="11"/>
      <c r="D41" s="11"/>
      <c r="E41" s="11"/>
      <c r="F41" s="11"/>
      <c r="G41" s="11"/>
      <c r="H41" s="11"/>
      <c r="I41" s="11"/>
      <c r="J41" s="11"/>
      <c r="K41" s="11"/>
      <c r="L41" s="11"/>
      <c r="M41" s="11"/>
    </row>
    <row r="42" spans="1:13" ht="12.75">
      <c r="A42" s="11"/>
      <c r="B42" s="11"/>
      <c r="C42" s="11"/>
      <c r="D42" s="11"/>
      <c r="E42" s="11"/>
      <c r="F42" s="11"/>
      <c r="G42" s="11"/>
      <c r="H42" s="11"/>
      <c r="I42" s="11"/>
      <c r="J42" s="11"/>
      <c r="K42" s="11"/>
      <c r="L42" s="11"/>
      <c r="M42" s="11"/>
    </row>
    <row r="43" spans="1:13" ht="12.75">
      <c r="A43" s="11"/>
      <c r="B43" s="11"/>
      <c r="C43" s="11"/>
      <c r="D43" s="11"/>
      <c r="E43" s="11"/>
      <c r="F43" s="11"/>
      <c r="G43" s="11"/>
      <c r="H43" s="11"/>
      <c r="I43" s="11"/>
      <c r="J43" s="11"/>
      <c r="K43" s="11"/>
      <c r="L43" s="11"/>
      <c r="M43" s="11"/>
    </row>
    <row r="44" s="11" customFormat="1" ht="12.75"/>
    <row r="45" s="11" customFormat="1" ht="12.75"/>
    <row r="46" s="11" customFormat="1" ht="12.75"/>
    <row r="47" s="11" customFormat="1" ht="12.75"/>
    <row r="48" s="11" customFormat="1" ht="12.75"/>
    <row r="49" s="11" customFormat="1" ht="12.75"/>
    <row r="50" s="11" customFormat="1" ht="12.75"/>
    <row r="51" s="11" customFormat="1" ht="12.75"/>
    <row r="52" s="11" customFormat="1" ht="12.75"/>
    <row r="53" s="11" customFormat="1" ht="12.75"/>
    <row r="54" s="11" customFormat="1" ht="12.75"/>
    <row r="55" s="11" customFormat="1" ht="12.75"/>
    <row r="56" s="11" customFormat="1" ht="12.75"/>
    <row r="57" s="11" customFormat="1" ht="12.75"/>
    <row r="58" s="11" customFormat="1" ht="12.75"/>
    <row r="59" s="11" customFormat="1" ht="12.75"/>
    <row r="60" s="11" customFormat="1" ht="12.75"/>
    <row r="61" s="11" customFormat="1" ht="12.75"/>
    <row r="62" s="11" customFormat="1" ht="12.75"/>
    <row r="63" s="11" customFormat="1" ht="12.75"/>
    <row r="64" s="11" customFormat="1" ht="12.75"/>
    <row r="65" s="11" customFormat="1" ht="12.75"/>
    <row r="66" s="11" customFormat="1" ht="12.75"/>
    <row r="67" s="11" customFormat="1" ht="12.75"/>
    <row r="68" s="11" customFormat="1" ht="12.75"/>
    <row r="69" s="11" customFormat="1" ht="12.75"/>
    <row r="70" s="11" customFormat="1" ht="12.75"/>
    <row r="71" s="11" customFormat="1" ht="12.75"/>
    <row r="72" s="11" customFormat="1" ht="12.75"/>
    <row r="73" s="11" customFormat="1" ht="12.75"/>
    <row r="74" s="11" customFormat="1" ht="12.75"/>
    <row r="75" s="11" customFormat="1" ht="12.75"/>
    <row r="76" s="11" customFormat="1" ht="12.75"/>
    <row r="77" s="11" customFormat="1" ht="12.75"/>
    <row r="78" s="11" customFormat="1" ht="12.75"/>
    <row r="79" s="11" customFormat="1" ht="12.75"/>
    <row r="80" s="11" customFormat="1" ht="12.75"/>
    <row r="81" s="11" customFormat="1" ht="12.75"/>
    <row r="82" s="11" customFormat="1" ht="12.75"/>
    <row r="83" s="11" customFormat="1" ht="12.75"/>
    <row r="84" s="11" customFormat="1" ht="12.75"/>
    <row r="85" s="11" customFormat="1" ht="12.75"/>
    <row r="86" s="11" customFormat="1" ht="12.75"/>
    <row r="87" s="11" customFormat="1" ht="12.75"/>
    <row r="88" s="11" customFormat="1" ht="12.75"/>
    <row r="89" s="11" customFormat="1" ht="12.75"/>
    <row r="90" s="11" customFormat="1" ht="12.75"/>
    <row r="91" s="11" customFormat="1" ht="12.75"/>
    <row r="92" s="11" customFormat="1" ht="12.75"/>
    <row r="93" s="11" customFormat="1" ht="12.75"/>
    <row r="94" s="11" customFormat="1" ht="12.75"/>
    <row r="95" s="11" customFormat="1" ht="12.75"/>
    <row r="96" s="11" customFormat="1" ht="12.75"/>
    <row r="97" s="11" customFormat="1" ht="12.75"/>
    <row r="98" s="11" customFormat="1" ht="12.75"/>
    <row r="99" s="11" customFormat="1" ht="12.75"/>
    <row r="100" s="11" customFormat="1" ht="12.75"/>
    <row r="101" s="11" customFormat="1" ht="12.75"/>
    <row r="102" s="11" customFormat="1" ht="12.75"/>
    <row r="103" s="11" customFormat="1" ht="12.75"/>
    <row r="104" s="11" customFormat="1" ht="12.75"/>
    <row r="105" s="11" customFormat="1" ht="12.75"/>
    <row r="106" s="11" customFormat="1" ht="12.75"/>
    <row r="107" s="11" customFormat="1" ht="12.75"/>
    <row r="108" s="11" customFormat="1" ht="12.75"/>
    <row r="109" s="11" customFormat="1" ht="12.75"/>
    <row r="110" s="11" customFormat="1" ht="12.75"/>
    <row r="111" s="11" customFormat="1" ht="12.75"/>
    <row r="112" s="11" customFormat="1" ht="12.75"/>
    <row r="113" s="11" customFormat="1" ht="12.75"/>
    <row r="114" s="11" customFormat="1" ht="12.75"/>
    <row r="115" s="11" customFormat="1" ht="12.75"/>
    <row r="116" s="11" customFormat="1" ht="12.75"/>
    <row r="117" s="11" customFormat="1" ht="12.75"/>
    <row r="118" s="11" customFormat="1" ht="12.75"/>
    <row r="119" s="11" customFormat="1" ht="12.75"/>
    <row r="120" s="11" customFormat="1" ht="12.75"/>
    <row r="121" s="11" customFormat="1" ht="12.75"/>
    <row r="122" s="11" customFormat="1" ht="12.75"/>
    <row r="123" s="11" customFormat="1" ht="12.75"/>
    <row r="124" s="11" customFormat="1" ht="12.75"/>
    <row r="125" s="11" customFormat="1" ht="12.75"/>
    <row r="126" s="11" customFormat="1" ht="12.75"/>
    <row r="127" s="11" customFormat="1" ht="12.75"/>
    <row r="128" s="11" customFormat="1" ht="12.75"/>
    <row r="129" s="11" customFormat="1" ht="12.75"/>
    <row r="130" s="11" customFormat="1" ht="12.75"/>
    <row r="131" s="11" customFormat="1" ht="12.75"/>
    <row r="132" s="11" customFormat="1" ht="12.75"/>
    <row r="133" s="11" customFormat="1" ht="12.75"/>
    <row r="134" s="11" customFormat="1" ht="12.75"/>
    <row r="135" s="11" customFormat="1" ht="12.75"/>
    <row r="136" s="11" customFormat="1" ht="12.75"/>
    <row r="137" s="11" customFormat="1" ht="12.75"/>
    <row r="138" s="11" customFormat="1" ht="12.75"/>
    <row r="139" s="11" customFormat="1" ht="12.75"/>
    <row r="140" s="11" customFormat="1" ht="12.75"/>
    <row r="141" s="11" customFormat="1" ht="12.75"/>
    <row r="142" s="11" customFormat="1" ht="12.75"/>
    <row r="143" s="11" customFormat="1" ht="12.75"/>
    <row r="144" s="11" customFormat="1" ht="12.75"/>
    <row r="145" s="11" customFormat="1" ht="12.75"/>
    <row r="146" s="11" customFormat="1" ht="12.75"/>
    <row r="147" s="11" customFormat="1" ht="12.75"/>
    <row r="148" s="11" customFormat="1" ht="12.75"/>
    <row r="149" s="11" customFormat="1" ht="12.75"/>
    <row r="150" s="11" customFormat="1" ht="12.75"/>
    <row r="151" s="11" customFormat="1" ht="12.75"/>
    <row r="152" s="11" customFormat="1" ht="12.75"/>
    <row r="153" s="11" customFormat="1" ht="12.75"/>
    <row r="154" s="11" customFormat="1" ht="12.75"/>
    <row r="155" s="11" customFormat="1" ht="12.75"/>
    <row r="156" s="11" customFormat="1" ht="12.75"/>
    <row r="157" s="11" customFormat="1" ht="12.75"/>
    <row r="158" s="11" customFormat="1" ht="12.75"/>
    <row r="159" s="11" customFormat="1" ht="12.75"/>
    <row r="160" s="11" customFormat="1" ht="12.75"/>
    <row r="161" s="11" customFormat="1" ht="12.75"/>
    <row r="162" s="11" customFormat="1" ht="12.75"/>
    <row r="163" s="11" customFormat="1" ht="12.75"/>
    <row r="164" s="11" customFormat="1" ht="12.75"/>
    <row r="165" s="11" customFormat="1" ht="12.75"/>
    <row r="166" s="11" customFormat="1" ht="12.75"/>
    <row r="167" s="11" customFormat="1" ht="12.75"/>
  </sheetData>
  <sheetProtection sheet="1" objects="1" scenarios="1" selectLockedCells="1"/>
  <mergeCells count="32">
    <mergeCell ref="J8:K9"/>
    <mergeCell ref="H24:I24"/>
    <mergeCell ref="H25:I25"/>
    <mergeCell ref="B2:L2"/>
    <mergeCell ref="H23:I23"/>
    <mergeCell ref="D15:E15"/>
    <mergeCell ref="D16:E16"/>
    <mergeCell ref="D17:E17"/>
    <mergeCell ref="D18:E18"/>
    <mergeCell ref="H20:I20"/>
    <mergeCell ref="H21:I21"/>
    <mergeCell ref="D9:E9"/>
    <mergeCell ref="H22:I22"/>
    <mergeCell ref="D19:E19"/>
    <mergeCell ref="H12:I12"/>
    <mergeCell ref="D14:E14"/>
    <mergeCell ref="D13:E13"/>
    <mergeCell ref="C12:E12"/>
    <mergeCell ref="H4:I4"/>
    <mergeCell ref="C4:E4"/>
    <mergeCell ref="D8:E8"/>
    <mergeCell ref="C7:E7"/>
    <mergeCell ref="C5:E5"/>
    <mergeCell ref="H34:I34"/>
    <mergeCell ref="H26:I26"/>
    <mergeCell ref="H33:I33"/>
    <mergeCell ref="H27:I27"/>
    <mergeCell ref="H32:I32"/>
    <mergeCell ref="H30:I30"/>
    <mergeCell ref="H31:I31"/>
    <mergeCell ref="H29:I29"/>
    <mergeCell ref="H28:I28"/>
  </mergeCells>
  <conditionalFormatting sqref="H9">
    <cfRule type="expression" priority="1" dxfId="0" stopIfTrue="1">
      <formula>ISBLANK($I$5)</formula>
    </cfRule>
  </conditionalFormatting>
  <conditionalFormatting sqref="I17 D17:E17">
    <cfRule type="cellIs" priority="2" dxfId="1" operator="greaterThan" stopIfTrue="1">
      <formula>0.5</formula>
    </cfRule>
    <cfRule type="cellIs" priority="3" dxfId="2" operator="greaterThan" stopIfTrue="1">
      <formula>0.25</formula>
    </cfRule>
  </conditionalFormatting>
  <conditionalFormatting sqref="K5:K7 J5:J8">
    <cfRule type="expression" priority="4" dxfId="1" stopIfTrue="1">
      <formula>$I$8="User specified distribution*"</formula>
    </cfRule>
    <cfRule type="expression" priority="5" dxfId="1" stopIfTrue="1">
      <formula>$D$8=0</formula>
    </cfRule>
  </conditionalFormatting>
  <dataValidations count="5">
    <dataValidation type="list" allowBlank="1" showInputMessage="1" showErrorMessage="1" sqref="I5 G18:G20">
      <formula1>modify</formula1>
    </dataValidation>
    <dataValidation type="list" allowBlank="1" showInputMessage="1" showErrorMessage="1" sqref="I8">
      <formula1>SIMD</formula1>
    </dataValidation>
    <dataValidation type="list" allowBlank="1" showInputMessage="1" showErrorMessage="1" sqref="G14">
      <formula1>geog</formula1>
    </dataValidation>
    <dataValidation type="list" allowBlank="1" showInputMessage="1" showErrorMessage="1" sqref="I7">
      <formula1>areas</formula1>
    </dataValidation>
    <dataValidation type="list" allowBlank="1" showInputMessage="1" showErrorMessage="1" sqref="C5:E5">
      <formula1>localarea</formula1>
    </dataValidation>
  </dataValidation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21"/>
  <sheetViews>
    <sheetView workbookViewId="0" topLeftCell="A1">
      <selection activeCell="D29" sqref="D29"/>
    </sheetView>
  </sheetViews>
  <sheetFormatPr defaultColWidth="9.140625" defaultRowHeight="12.75"/>
  <cols>
    <col min="1" max="8" width="20.7109375" style="0" customWidth="1"/>
  </cols>
  <sheetData>
    <row r="1" spans="1:8" ht="24" customHeight="1" thickBot="1">
      <c r="A1" s="657" t="s">
        <v>305</v>
      </c>
      <c r="B1" s="658"/>
      <c r="C1" s="658"/>
      <c r="D1" s="659"/>
      <c r="E1" s="654" t="s">
        <v>304</v>
      </c>
      <c r="F1" s="655"/>
      <c r="G1" s="655"/>
      <c r="H1" s="656"/>
    </row>
    <row r="2" spans="1:8" ht="13.5" thickTop="1">
      <c r="A2" s="58"/>
      <c r="B2" s="60"/>
      <c r="C2" s="60"/>
      <c r="D2" s="60"/>
      <c r="E2" s="56"/>
      <c r="F2" s="62"/>
      <c r="G2" s="62"/>
      <c r="H2" s="57"/>
    </row>
    <row r="3" spans="1:8" ht="12.75">
      <c r="A3" s="59"/>
      <c r="B3" s="61"/>
      <c r="C3" s="61"/>
      <c r="D3" s="61"/>
      <c r="E3" s="34"/>
      <c r="F3" s="33"/>
      <c r="G3" s="33"/>
      <c r="H3" s="38"/>
    </row>
    <row r="4" spans="1:8" ht="12.75">
      <c r="A4" s="59"/>
      <c r="B4" s="61"/>
      <c r="C4" s="61"/>
      <c r="D4" s="61"/>
      <c r="E4" s="34"/>
      <c r="F4" s="33"/>
      <c r="G4" s="33"/>
      <c r="H4" s="38"/>
    </row>
    <row r="5" spans="1:8" ht="12.75">
      <c r="A5" s="59"/>
      <c r="B5" s="61"/>
      <c r="C5" s="61"/>
      <c r="D5" s="61"/>
      <c r="E5" s="34"/>
      <c r="F5" s="33"/>
      <c r="G5" s="33"/>
      <c r="H5" s="38"/>
    </row>
    <row r="6" spans="1:8" ht="12.75">
      <c r="A6" s="59"/>
      <c r="B6" s="61"/>
      <c r="C6" s="61"/>
      <c r="D6" s="61"/>
      <c r="E6" s="34"/>
      <c r="F6" s="33"/>
      <c r="G6" s="33"/>
      <c r="H6" s="38"/>
    </row>
    <row r="7" spans="1:8" ht="12.75">
      <c r="A7" s="59"/>
      <c r="B7" s="61"/>
      <c r="C7" s="61"/>
      <c r="D7" s="61"/>
      <c r="E7" s="34"/>
      <c r="F7" s="33"/>
      <c r="G7" s="33"/>
      <c r="H7" s="38"/>
    </row>
    <row r="8" spans="1:8" ht="12.75">
      <c r="A8" s="59"/>
      <c r="B8" s="61"/>
      <c r="C8" s="61"/>
      <c r="D8" s="61"/>
      <c r="E8" s="34"/>
      <c r="F8" s="33"/>
      <c r="G8" s="33"/>
      <c r="H8" s="38"/>
    </row>
    <row r="9" spans="1:8" ht="12.75">
      <c r="A9" s="59"/>
      <c r="B9" s="61"/>
      <c r="C9" s="61"/>
      <c r="D9" s="61"/>
      <c r="E9" s="34"/>
      <c r="F9" s="33"/>
      <c r="G9" s="33"/>
      <c r="H9" s="38"/>
    </row>
    <row r="10" spans="1:8" ht="12.75">
      <c r="A10" s="59"/>
      <c r="B10" s="61"/>
      <c r="C10" s="61"/>
      <c r="D10" s="61"/>
      <c r="E10" s="34"/>
      <c r="F10" s="33"/>
      <c r="G10" s="33"/>
      <c r="H10" s="38"/>
    </row>
    <row r="11" spans="1:8" ht="12.75">
      <c r="A11" s="59"/>
      <c r="B11" s="61"/>
      <c r="C11" s="61"/>
      <c r="D11" s="61"/>
      <c r="E11" s="34"/>
      <c r="F11" s="33"/>
      <c r="G11" s="33"/>
      <c r="H11" s="38"/>
    </row>
    <row r="12" spans="1:8" ht="12.75">
      <c r="A12" s="59"/>
      <c r="B12" s="61"/>
      <c r="C12" s="61"/>
      <c r="D12" s="61"/>
      <c r="E12" s="34"/>
      <c r="F12" s="33"/>
      <c r="G12" s="33"/>
      <c r="H12" s="38"/>
    </row>
    <row r="13" spans="1:8" ht="12.75">
      <c r="A13" s="59"/>
      <c r="B13" s="61"/>
      <c r="C13" s="61"/>
      <c r="D13" s="61"/>
      <c r="E13" s="34"/>
      <c r="F13" s="33"/>
      <c r="G13" s="33"/>
      <c r="H13" s="38"/>
    </row>
    <row r="14" spans="1:8" ht="12.75">
      <c r="A14" s="59"/>
      <c r="B14" s="61"/>
      <c r="C14" s="61"/>
      <c r="D14" s="61"/>
      <c r="E14" s="34"/>
      <c r="F14" s="33"/>
      <c r="G14" s="33"/>
      <c r="H14" s="38"/>
    </row>
    <row r="15" spans="1:8" ht="12.75">
      <c r="A15" s="59"/>
      <c r="B15" s="61"/>
      <c r="C15" s="61"/>
      <c r="D15" s="61"/>
      <c r="E15" s="34"/>
      <c r="F15" s="33"/>
      <c r="G15" s="33"/>
      <c r="H15" s="38"/>
    </row>
    <row r="16" spans="1:8" ht="12.75">
      <c r="A16" s="59"/>
      <c r="B16" s="61"/>
      <c r="C16" s="61"/>
      <c r="D16" s="61"/>
      <c r="E16" s="34"/>
      <c r="F16" s="33"/>
      <c r="G16" s="33"/>
      <c r="H16" s="38"/>
    </row>
    <row r="17" spans="1:8" ht="12.75">
      <c r="A17" s="59"/>
      <c r="B17" s="61"/>
      <c r="C17" s="61"/>
      <c r="D17" s="61"/>
      <c r="E17" s="34"/>
      <c r="F17" s="33"/>
      <c r="G17" s="33"/>
      <c r="H17" s="38"/>
    </row>
    <row r="18" spans="1:8" ht="12.75">
      <c r="A18" s="59"/>
      <c r="B18" s="61"/>
      <c r="C18" s="61"/>
      <c r="D18" s="61"/>
      <c r="E18" s="34"/>
      <c r="F18" s="33"/>
      <c r="G18" s="33"/>
      <c r="H18" s="38"/>
    </row>
    <row r="19" spans="1:8" ht="12.75">
      <c r="A19" s="59"/>
      <c r="B19" s="61"/>
      <c r="C19" s="61"/>
      <c r="D19" s="61"/>
      <c r="E19" s="34"/>
      <c r="F19" s="33"/>
      <c r="G19" s="33"/>
      <c r="H19" s="38"/>
    </row>
    <row r="20" spans="1:8" ht="12.75">
      <c r="A20" s="59"/>
      <c r="B20" s="61"/>
      <c r="C20" s="61"/>
      <c r="D20" s="61"/>
      <c r="E20" s="34"/>
      <c r="F20" s="33"/>
      <c r="G20" s="33"/>
      <c r="H20" s="38"/>
    </row>
    <row r="21" spans="1:8" ht="24.75" customHeight="1">
      <c r="A21" s="59"/>
      <c r="B21" s="61"/>
      <c r="C21" s="61"/>
      <c r="D21" s="61"/>
      <c r="E21" s="34"/>
      <c r="F21" s="33"/>
      <c r="G21" s="33"/>
      <c r="H21" s="38"/>
    </row>
  </sheetData>
  <sheetProtection sheet="1" objects="1" scenarios="1" selectLockedCells="1" selectUnlockedCells="1"/>
  <mergeCells count="2">
    <mergeCell ref="E1:H1"/>
    <mergeCell ref="A1:D1"/>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E50"/>
  <sheetViews>
    <sheetView zoomScale="115" zoomScaleNormal="115"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2.7109375" style="0" customWidth="1"/>
    <col min="2" max="2" width="4.421875" style="261" customWidth="1"/>
    <col min="3" max="3" width="115.28125" style="221" customWidth="1"/>
    <col min="4" max="4" width="28.00390625" style="3" customWidth="1"/>
    <col min="5" max="5" width="9.140625" style="223" customWidth="1"/>
    <col min="6" max="7" width="0" style="0" hidden="1" customWidth="1"/>
    <col min="8" max="8" width="10.00390625" style="0" hidden="1" customWidth="1"/>
    <col min="9" max="9" width="9.57421875" style="0" hidden="1" customWidth="1"/>
    <col min="10" max="10" width="9.7109375" style="0" hidden="1" customWidth="1"/>
    <col min="11" max="16384" width="0" style="0" hidden="1" customWidth="1"/>
  </cols>
  <sheetData>
    <row r="1" spans="1:5" s="3" customFormat="1" ht="39" customHeight="1" thickBot="1">
      <c r="A1" s="222"/>
      <c r="B1" s="246" t="s">
        <v>348</v>
      </c>
      <c r="C1" s="227" t="s">
        <v>179</v>
      </c>
      <c r="D1" s="227" t="s">
        <v>358</v>
      </c>
      <c r="E1" s="222"/>
    </row>
    <row r="2" spans="1:4" ht="68.25" customHeight="1" thickBot="1">
      <c r="A2" s="223"/>
      <c r="B2" s="660" t="s">
        <v>356</v>
      </c>
      <c r="C2" s="661"/>
      <c r="D2" s="662"/>
    </row>
    <row r="3" spans="1:4" ht="17.25" customHeight="1" thickBot="1">
      <c r="A3" s="223"/>
      <c r="B3" s="663" t="s">
        <v>368</v>
      </c>
      <c r="C3" s="664"/>
      <c r="D3" s="665"/>
    </row>
    <row r="4" spans="1:4" ht="80.25" customHeight="1">
      <c r="A4" s="223"/>
      <c r="B4" s="258">
        <v>1</v>
      </c>
      <c r="C4" s="257" t="s">
        <v>250</v>
      </c>
      <c r="D4" s="224"/>
    </row>
    <row r="5" spans="1:4" ht="69" customHeight="1">
      <c r="A5" s="223"/>
      <c r="B5" s="259">
        <v>2</v>
      </c>
      <c r="C5" s="247" t="s">
        <v>251</v>
      </c>
      <c r="D5" s="225"/>
    </row>
    <row r="6" spans="1:4" ht="67.5" customHeight="1">
      <c r="A6" s="223"/>
      <c r="B6" s="259">
        <v>3</v>
      </c>
      <c r="C6" s="247" t="s">
        <v>252</v>
      </c>
      <c r="D6" s="225"/>
    </row>
    <row r="7" spans="1:4" ht="35.25" customHeight="1">
      <c r="A7" s="223"/>
      <c r="B7" s="259">
        <v>4</v>
      </c>
      <c r="C7" s="247" t="s">
        <v>186</v>
      </c>
      <c r="D7" s="226"/>
    </row>
    <row r="8" spans="1:4" ht="30.75" customHeight="1">
      <c r="A8" s="223"/>
      <c r="B8" s="259">
        <v>5</v>
      </c>
      <c r="C8" s="249" t="s">
        <v>253</v>
      </c>
      <c r="D8" s="226"/>
    </row>
    <row r="9" spans="1:4" ht="60" customHeight="1" thickBot="1">
      <c r="A9" s="223"/>
      <c r="B9" s="258">
        <v>6</v>
      </c>
      <c r="C9" s="254" t="s">
        <v>172</v>
      </c>
      <c r="D9" s="226"/>
    </row>
    <row r="10" spans="1:4" ht="15" customHeight="1" thickBot="1">
      <c r="A10" s="223"/>
      <c r="B10" s="666" t="s">
        <v>369</v>
      </c>
      <c r="C10" s="664"/>
      <c r="D10" s="665"/>
    </row>
    <row r="11" spans="1:4" ht="42.75" customHeight="1">
      <c r="A11" s="223"/>
      <c r="B11" s="258">
        <v>7</v>
      </c>
      <c r="C11" s="257" t="s">
        <v>355</v>
      </c>
      <c r="D11" s="224" t="s">
        <v>187</v>
      </c>
    </row>
    <row r="12" spans="1:4" ht="60.75" customHeight="1">
      <c r="A12" s="223"/>
      <c r="B12" s="259">
        <v>8</v>
      </c>
      <c r="C12" s="247" t="s">
        <v>249</v>
      </c>
      <c r="D12" s="225" t="s">
        <v>254</v>
      </c>
    </row>
    <row r="13" spans="1:4" ht="46.5" customHeight="1" thickBot="1">
      <c r="A13" s="223"/>
      <c r="B13" s="259">
        <v>9</v>
      </c>
      <c r="C13" s="598" t="s">
        <v>313</v>
      </c>
      <c r="D13" s="225"/>
    </row>
    <row r="14" spans="1:4" ht="15" customHeight="1" thickBot="1">
      <c r="A14" s="223"/>
      <c r="B14" s="668" t="s">
        <v>373</v>
      </c>
      <c r="C14" s="664"/>
      <c r="D14" s="665"/>
    </row>
    <row r="15" spans="1:4" ht="25.5">
      <c r="A15" s="223"/>
      <c r="B15" s="258">
        <v>10</v>
      </c>
      <c r="C15" s="257" t="s">
        <v>314</v>
      </c>
      <c r="D15" s="224" t="s">
        <v>315</v>
      </c>
    </row>
    <row r="16" spans="1:4" ht="39" thickBot="1">
      <c r="A16" s="223"/>
      <c r="B16" s="259">
        <v>11</v>
      </c>
      <c r="C16" s="247" t="s">
        <v>363</v>
      </c>
      <c r="D16" s="225"/>
    </row>
    <row r="17" spans="1:4" ht="13.5" thickBot="1">
      <c r="A17" s="223"/>
      <c r="B17" s="668" t="s">
        <v>374</v>
      </c>
      <c r="C17" s="664"/>
      <c r="D17" s="665"/>
    </row>
    <row r="18" spans="1:4" ht="39" customHeight="1">
      <c r="A18" s="223"/>
      <c r="B18" s="258">
        <v>12</v>
      </c>
      <c r="C18" s="257" t="s">
        <v>278</v>
      </c>
      <c r="D18" s="224" t="s">
        <v>366</v>
      </c>
    </row>
    <row r="19" spans="1:4" ht="46.5" customHeight="1">
      <c r="A19" s="223"/>
      <c r="B19" s="258">
        <v>13</v>
      </c>
      <c r="C19" s="249" t="s">
        <v>371</v>
      </c>
      <c r="D19" s="225"/>
    </row>
    <row r="20" spans="1:4" ht="111" customHeight="1">
      <c r="A20" s="223"/>
      <c r="B20" s="258">
        <v>14</v>
      </c>
      <c r="C20" s="249" t="s">
        <v>279</v>
      </c>
      <c r="D20" s="225"/>
    </row>
    <row r="21" spans="1:4" ht="28.5" customHeight="1">
      <c r="A21" s="223"/>
      <c r="B21" s="258">
        <v>15</v>
      </c>
      <c r="C21" s="247" t="s">
        <v>377</v>
      </c>
      <c r="D21" s="225"/>
    </row>
    <row r="22" spans="1:4" ht="27.75" customHeight="1">
      <c r="A22" s="223"/>
      <c r="B22" s="258">
        <v>16</v>
      </c>
      <c r="C22" s="249" t="s">
        <v>177</v>
      </c>
      <c r="D22" s="225"/>
    </row>
    <row r="23" spans="1:4" ht="54" customHeight="1" thickBot="1">
      <c r="A23" s="223"/>
      <c r="B23" s="258">
        <v>17</v>
      </c>
      <c r="C23" s="254" t="s">
        <v>172</v>
      </c>
      <c r="D23" s="226"/>
    </row>
    <row r="24" spans="1:4" ht="15.75" customHeight="1" thickBot="1">
      <c r="A24" s="223"/>
      <c r="B24" s="668" t="s">
        <v>370</v>
      </c>
      <c r="C24" s="664"/>
      <c r="D24" s="665"/>
    </row>
    <row r="25" spans="1:4" ht="109.5" customHeight="1">
      <c r="A25" s="223"/>
      <c r="B25" s="433">
        <v>18</v>
      </c>
      <c r="C25" s="257" t="s">
        <v>142</v>
      </c>
      <c r="D25" s="224" t="s">
        <v>143</v>
      </c>
    </row>
    <row r="26" spans="1:4" ht="133.5" customHeight="1">
      <c r="A26" s="223"/>
      <c r="B26" s="258">
        <v>19</v>
      </c>
      <c r="C26" s="257" t="s">
        <v>317</v>
      </c>
      <c r="D26" s="224" t="s">
        <v>312</v>
      </c>
    </row>
    <row r="27" spans="1:4" ht="101.25" customHeight="1">
      <c r="A27" s="223"/>
      <c r="B27" s="258">
        <v>20</v>
      </c>
      <c r="C27" s="495" t="s">
        <v>328</v>
      </c>
      <c r="D27" s="496"/>
    </row>
    <row r="28" spans="1:4" ht="104.25" customHeight="1">
      <c r="A28" s="223"/>
      <c r="B28" s="259">
        <v>21</v>
      </c>
      <c r="C28" s="249" t="s">
        <v>302</v>
      </c>
      <c r="D28" s="224" t="s">
        <v>301</v>
      </c>
    </row>
    <row r="29" spans="1:4" ht="51.75" customHeight="1">
      <c r="A29" s="223"/>
      <c r="B29" s="259">
        <v>22</v>
      </c>
      <c r="C29" s="249" t="s">
        <v>316</v>
      </c>
      <c r="D29" s="224"/>
    </row>
    <row r="30" spans="1:4" ht="72.75" customHeight="1">
      <c r="A30" s="223"/>
      <c r="B30" s="259">
        <v>23</v>
      </c>
      <c r="C30" s="249" t="s">
        <v>144</v>
      </c>
      <c r="D30" s="225" t="s">
        <v>176</v>
      </c>
    </row>
    <row r="31" spans="1:4" ht="30.75" customHeight="1">
      <c r="A31" s="223"/>
      <c r="B31" s="258">
        <v>24</v>
      </c>
      <c r="C31" s="249" t="s">
        <v>280</v>
      </c>
      <c r="D31" s="225"/>
    </row>
    <row r="32" spans="1:4" ht="33" customHeight="1">
      <c r="A32" s="223"/>
      <c r="B32" s="259">
        <v>25</v>
      </c>
      <c r="C32" s="249" t="s">
        <v>365</v>
      </c>
      <c r="D32" s="225"/>
    </row>
    <row r="33" spans="1:4" ht="40.5" customHeight="1">
      <c r="A33" s="223"/>
      <c r="B33" s="259">
        <v>26</v>
      </c>
      <c r="C33" s="249" t="s">
        <v>281</v>
      </c>
      <c r="D33" s="225"/>
    </row>
    <row r="34" spans="1:4" ht="31.5" customHeight="1">
      <c r="A34" s="223"/>
      <c r="B34" s="258">
        <v>27</v>
      </c>
      <c r="C34" s="249" t="s">
        <v>303</v>
      </c>
      <c r="D34" s="225"/>
    </row>
    <row r="35" spans="1:4" ht="48" customHeight="1" thickBot="1">
      <c r="A35" s="223"/>
      <c r="B35" s="259">
        <v>28</v>
      </c>
      <c r="C35" s="254" t="s">
        <v>349</v>
      </c>
      <c r="D35" s="226"/>
    </row>
    <row r="36" spans="1:4" ht="16.5" customHeight="1" thickBot="1">
      <c r="A36" s="223"/>
      <c r="B36" s="667" t="s">
        <v>372</v>
      </c>
      <c r="C36" s="664"/>
      <c r="D36" s="665"/>
    </row>
    <row r="37" spans="1:4" ht="60" customHeight="1">
      <c r="A37" s="223"/>
      <c r="B37" s="258">
        <v>29</v>
      </c>
      <c r="C37" s="257" t="s">
        <v>324</v>
      </c>
      <c r="D37" s="224" t="s">
        <v>375</v>
      </c>
    </row>
    <row r="38" spans="1:4" ht="19.5" customHeight="1">
      <c r="A38" s="223"/>
      <c r="B38" s="259">
        <v>30</v>
      </c>
      <c r="C38" s="247" t="s">
        <v>173</v>
      </c>
      <c r="D38" s="225"/>
    </row>
    <row r="39" spans="1:4" ht="140.25">
      <c r="A39" s="223"/>
      <c r="B39" s="259">
        <v>31</v>
      </c>
      <c r="C39" s="248" t="s">
        <v>326</v>
      </c>
      <c r="D39" s="225"/>
    </row>
    <row r="40" spans="1:4" ht="42.75" customHeight="1">
      <c r="A40" s="223"/>
      <c r="B40" s="258">
        <v>32</v>
      </c>
      <c r="C40" s="250" t="s">
        <v>178</v>
      </c>
      <c r="D40" s="225"/>
    </row>
    <row r="41" spans="1:4" ht="57" customHeight="1">
      <c r="A41" s="223"/>
      <c r="B41" s="259">
        <v>33</v>
      </c>
      <c r="C41" s="250" t="s">
        <v>309</v>
      </c>
      <c r="D41" s="225"/>
    </row>
    <row r="42" spans="1:4" ht="22.5" customHeight="1">
      <c r="A42" s="223"/>
      <c r="B42" s="259">
        <v>34</v>
      </c>
      <c r="C42" s="250" t="s">
        <v>364</v>
      </c>
      <c r="D42" s="225"/>
    </row>
    <row r="43" spans="1:4" ht="30" customHeight="1">
      <c r="A43" s="223"/>
      <c r="B43" s="258">
        <v>35</v>
      </c>
      <c r="C43" s="251" t="s">
        <v>310</v>
      </c>
      <c r="D43" s="225" t="s">
        <v>375</v>
      </c>
    </row>
    <row r="44" spans="1:4" ht="25.5">
      <c r="A44" s="223"/>
      <c r="B44" s="259">
        <v>36</v>
      </c>
      <c r="C44" s="250" t="s">
        <v>345</v>
      </c>
      <c r="D44" s="225"/>
    </row>
    <row r="45" spans="1:4" ht="25.5">
      <c r="A45" s="223"/>
      <c r="B45" s="259">
        <v>37</v>
      </c>
      <c r="C45" s="252" t="s">
        <v>311</v>
      </c>
      <c r="D45" s="225"/>
    </row>
    <row r="46" spans="1:4" ht="141.75" customHeight="1">
      <c r="A46" s="223"/>
      <c r="B46" s="258">
        <v>38</v>
      </c>
      <c r="C46" s="495" t="s">
        <v>328</v>
      </c>
      <c r="D46" s="225" t="s">
        <v>318</v>
      </c>
    </row>
    <row r="47" spans="1:4" ht="42.75" customHeight="1">
      <c r="A47" s="223"/>
      <c r="B47" s="259">
        <v>39</v>
      </c>
      <c r="C47" s="249" t="s">
        <v>319</v>
      </c>
      <c r="D47" s="225"/>
    </row>
    <row r="48" spans="1:4" ht="59.25" customHeight="1" thickBot="1">
      <c r="A48" s="223"/>
      <c r="B48" s="259">
        <v>40</v>
      </c>
      <c r="C48" s="253" t="s">
        <v>184</v>
      </c>
      <c r="D48" s="226"/>
    </row>
    <row r="49" spans="1:4" ht="13.5" thickBot="1">
      <c r="A49" s="223"/>
      <c r="B49" s="667" t="s">
        <v>367</v>
      </c>
      <c r="C49" s="664"/>
      <c r="D49" s="665"/>
    </row>
    <row r="50" spans="1:4" ht="51.75" thickBot="1">
      <c r="A50" s="223"/>
      <c r="B50" s="260">
        <v>41</v>
      </c>
      <c r="C50" s="255" t="s">
        <v>342</v>
      </c>
      <c r="D50" s="256"/>
    </row>
  </sheetData>
  <sheetProtection sheet="1" objects="1" scenarios="1" selectLockedCells="1" selectUnlockedCells="1"/>
  <mergeCells count="8">
    <mergeCell ref="B2:D2"/>
    <mergeCell ref="B3:D3"/>
    <mergeCell ref="B10:D10"/>
    <mergeCell ref="B49:D49"/>
    <mergeCell ref="B36:D36"/>
    <mergeCell ref="B24:D24"/>
    <mergeCell ref="B14:D14"/>
    <mergeCell ref="B17:D1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K256"/>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2.75"/>
  <cols>
    <col min="1" max="1" width="22.140625" style="0" customWidth="1"/>
    <col min="2" max="2" width="11.28125" style="173" customWidth="1"/>
    <col min="3" max="3" width="6.140625" style="0" customWidth="1"/>
    <col min="4" max="4" width="8.8515625" style="366" customWidth="1"/>
    <col min="5" max="5" width="6.140625" style="0" customWidth="1"/>
    <col min="6" max="6" width="10.421875" style="407" customWidth="1"/>
    <col min="7" max="7" width="6.140625" style="0" customWidth="1"/>
    <col min="8" max="8" width="15.7109375" style="84" customWidth="1"/>
    <col min="9" max="9" width="6.140625" style="114" customWidth="1"/>
    <col min="10" max="10" width="11.28125" style="585" customWidth="1"/>
    <col min="11" max="11" width="6.140625" style="0" customWidth="1"/>
    <col min="12" max="12" width="10.421875" style="421" customWidth="1"/>
    <col min="13" max="13" width="6.140625" style="0" customWidth="1"/>
    <col min="14" max="14" width="15.421875" style="431" customWidth="1"/>
    <col min="15" max="15" width="6.140625" style="114" customWidth="1"/>
    <col min="16" max="16" width="11.28125" style="168" customWidth="1"/>
    <col min="17" max="17" width="6.140625" style="0" customWidth="1"/>
    <col min="18" max="18" width="9.7109375" style="1" customWidth="1"/>
    <col min="19" max="19" width="6.140625" style="0" customWidth="1"/>
    <col min="20" max="20" width="10.7109375" style="0" customWidth="1"/>
    <col min="21" max="21" width="6.140625" style="0" customWidth="1"/>
    <col min="22" max="22" width="10.7109375" style="127" customWidth="1"/>
    <col min="23" max="23" width="6.140625" style="0" customWidth="1"/>
    <col min="24" max="24" width="9.28125" style="470" customWidth="1"/>
    <col min="25" max="25" width="6.140625" style="477" customWidth="1"/>
    <col min="26" max="26" width="9.28125" style="154" customWidth="1"/>
    <col min="27" max="27" width="7.421875" style="155" customWidth="1"/>
    <col min="28" max="28" width="8.00390625" style="154" customWidth="1"/>
    <col min="29" max="29" width="6.57421875" style="154" customWidth="1"/>
    <col min="30" max="30" width="10.00390625" style="154" customWidth="1"/>
    <col min="31" max="31" width="10.140625" style="154" customWidth="1"/>
    <col min="32" max="32" width="9.28125" style="154" customWidth="1"/>
    <col min="33" max="33" width="9.140625" style="154" customWidth="1"/>
    <col min="34" max="35" width="9.28125" style="154" customWidth="1"/>
    <col min="36" max="36" width="10.421875" style="173" customWidth="1"/>
    <col min="37" max="37" width="6.8515625" style="163" customWidth="1"/>
    <col min="38" max="38" width="10.421875" style="80" customWidth="1"/>
    <col min="39" max="39" width="6.8515625" style="163" customWidth="1"/>
    <col min="40" max="40" width="11.00390625" style="173" customWidth="1"/>
    <col min="41" max="41" width="6.8515625" style="163" customWidth="1"/>
    <col min="42" max="42" width="10.421875" style="393" customWidth="1"/>
    <col min="43" max="43" width="6.8515625" style="163" customWidth="1"/>
    <col min="44" max="44" width="10.140625" style="191" customWidth="1"/>
    <col min="45" max="45" width="6.8515625" style="163" customWidth="1"/>
    <col min="46" max="46" width="10.00390625" style="154" customWidth="1"/>
    <col min="47" max="47" width="6.8515625" style="163" customWidth="1"/>
    <col min="48" max="48" width="10.00390625" style="154" customWidth="1"/>
    <col min="49" max="49" width="6.8515625" style="163" customWidth="1"/>
    <col min="50" max="50" width="11.57421875" style="397" customWidth="1"/>
    <col min="51" max="51" width="6.8515625" style="163" customWidth="1"/>
    <col min="52" max="52" width="11.421875" style="154" customWidth="1"/>
    <col min="53" max="53" width="6.8515625" style="163" customWidth="1"/>
    <col min="54" max="54" width="10.7109375" style="154" customWidth="1"/>
    <col min="55" max="55" width="6.8515625" style="163" customWidth="1"/>
    <col min="56" max="56" width="10.421875" style="154" customWidth="1"/>
    <col min="57" max="57" width="6.8515625" style="163" customWidth="1"/>
    <col min="58" max="58" width="9.28125" style="154" customWidth="1"/>
    <col min="59" max="59" width="6.8515625" style="163" customWidth="1"/>
    <col min="60" max="60" width="9.28125" style="155" customWidth="1"/>
    <col min="61" max="61" width="6.8515625" style="163" customWidth="1"/>
    <col min="62" max="62" width="12.140625" style="194" customWidth="1"/>
    <col min="63" max="63" width="6.7109375" style="163" customWidth="1"/>
    <col min="64" max="64" width="10.00390625" style="154" customWidth="1"/>
    <col min="65" max="65" width="10.140625" style="154" customWidth="1"/>
    <col min="66" max="68" width="9.28125" style="154" customWidth="1"/>
    <col min="69" max="69" width="10.421875" style="154" customWidth="1"/>
    <col min="70" max="70" width="10.7109375" style="200" customWidth="1"/>
    <col min="71" max="71" width="9.8515625" style="0" customWidth="1"/>
    <col min="72" max="72" width="15.28125" style="397" customWidth="1"/>
    <col min="73" max="73" width="6.8515625" style="290" customWidth="1"/>
    <col min="74" max="74" width="10.421875" style="421" customWidth="1"/>
    <col min="75" max="75" width="6.140625" style="0" customWidth="1"/>
    <col min="76" max="76" width="15.421875" style="522" customWidth="1"/>
    <col min="77" max="77" width="6.140625" style="114" customWidth="1"/>
    <col min="78" max="78" width="12.28125" style="524" customWidth="1"/>
    <col min="79" max="79" width="6.140625" style="114" customWidth="1"/>
    <col min="80" max="80" width="13.8515625" style="540" customWidth="1"/>
    <col min="81" max="81" width="6.140625" style="114" customWidth="1"/>
    <col min="82" max="82" width="10.421875" style="154" customWidth="1"/>
    <col min="83" max="83" width="6.140625" style="114" customWidth="1"/>
    <col min="84" max="84" width="13.8515625" style="547" customWidth="1"/>
    <col min="85" max="85" width="6.140625" style="114" customWidth="1"/>
    <col min="86" max="86" width="12.28125" style="154" customWidth="1"/>
    <col min="87" max="87" width="6.8515625" style="1" customWidth="1"/>
  </cols>
  <sheetData>
    <row r="1" spans="1:87" ht="54.75" customHeight="1" thickBot="1">
      <c r="A1" s="40" t="s">
        <v>383</v>
      </c>
      <c r="B1" s="110" t="s">
        <v>72</v>
      </c>
      <c r="C1" s="111" t="s">
        <v>4</v>
      </c>
      <c r="D1" s="262" t="s">
        <v>80</v>
      </c>
      <c r="E1" s="111" t="s">
        <v>4</v>
      </c>
      <c r="F1" s="398" t="s">
        <v>118</v>
      </c>
      <c r="G1" s="111" t="s">
        <v>4</v>
      </c>
      <c r="H1" s="424" t="s">
        <v>135</v>
      </c>
      <c r="I1" s="111" t="s">
        <v>4</v>
      </c>
      <c r="J1" s="575" t="s">
        <v>6</v>
      </c>
      <c r="K1" s="111" t="s">
        <v>4</v>
      </c>
      <c r="L1" s="414" t="s">
        <v>120</v>
      </c>
      <c r="M1" s="111" t="s">
        <v>4</v>
      </c>
      <c r="N1" s="424" t="s">
        <v>136</v>
      </c>
      <c r="O1" s="111" t="s">
        <v>4</v>
      </c>
      <c r="P1" s="110" t="s">
        <v>379</v>
      </c>
      <c r="Q1" s="77" t="s">
        <v>4</v>
      </c>
      <c r="R1" s="41" t="s">
        <v>125</v>
      </c>
      <c r="S1" s="42" t="s">
        <v>4</v>
      </c>
      <c r="T1" s="41" t="s">
        <v>380</v>
      </c>
      <c r="U1" s="42" t="s">
        <v>4</v>
      </c>
      <c r="V1" s="129" t="s">
        <v>103</v>
      </c>
      <c r="W1" s="139" t="s">
        <v>4</v>
      </c>
      <c r="X1" s="70" t="s">
        <v>108</v>
      </c>
      <c r="Y1" s="182" t="s">
        <v>4</v>
      </c>
      <c r="Z1" s="70" t="s">
        <v>95</v>
      </c>
      <c r="AA1" s="457" t="s">
        <v>92</v>
      </c>
      <c r="AB1" s="457" t="s">
        <v>94</v>
      </c>
      <c r="AC1" s="70" t="s">
        <v>93</v>
      </c>
      <c r="AD1" s="70" t="s">
        <v>96</v>
      </c>
      <c r="AE1" s="70" t="s">
        <v>97</v>
      </c>
      <c r="AF1" s="70" t="s">
        <v>98</v>
      </c>
      <c r="AG1" s="70" t="s">
        <v>99</v>
      </c>
      <c r="AH1" s="70" t="s">
        <v>100</v>
      </c>
      <c r="AI1" s="72" t="s">
        <v>101</v>
      </c>
      <c r="AJ1" s="158" t="s">
        <v>129</v>
      </c>
      <c r="AK1" s="156" t="s">
        <v>4</v>
      </c>
      <c r="AL1" s="158" t="s">
        <v>130</v>
      </c>
      <c r="AM1" s="156" t="s">
        <v>4</v>
      </c>
      <c r="AN1" s="158" t="s">
        <v>380</v>
      </c>
      <c r="AO1" s="157" t="s">
        <v>4</v>
      </c>
      <c r="AP1" s="385" t="s">
        <v>132</v>
      </c>
      <c r="AQ1" s="394" t="s">
        <v>4</v>
      </c>
      <c r="AR1" s="184" t="s">
        <v>148</v>
      </c>
      <c r="AS1" s="182" t="s">
        <v>4</v>
      </c>
      <c r="AT1" s="70" t="s">
        <v>155</v>
      </c>
      <c r="AU1" s="182" t="s">
        <v>4</v>
      </c>
      <c r="AV1" s="70" t="s">
        <v>150</v>
      </c>
      <c r="AW1" s="182" t="s">
        <v>4</v>
      </c>
      <c r="AX1" s="497" t="s">
        <v>151</v>
      </c>
      <c r="AY1" s="394" t="s">
        <v>4</v>
      </c>
      <c r="AZ1" s="71" t="s">
        <v>185</v>
      </c>
      <c r="BA1" s="182" t="s">
        <v>4</v>
      </c>
      <c r="BB1" s="70" t="s">
        <v>153</v>
      </c>
      <c r="BC1" s="182" t="s">
        <v>4</v>
      </c>
      <c r="BD1" s="70" t="s">
        <v>152</v>
      </c>
      <c r="BE1" s="182" t="s">
        <v>4</v>
      </c>
      <c r="BF1" s="70" t="s">
        <v>154</v>
      </c>
      <c r="BG1" s="182" t="s">
        <v>4</v>
      </c>
      <c r="BH1" s="70" t="s">
        <v>156</v>
      </c>
      <c r="BI1" s="182" t="s">
        <v>4</v>
      </c>
      <c r="BJ1" s="197" t="s">
        <v>157</v>
      </c>
      <c r="BK1" s="182" t="s">
        <v>4</v>
      </c>
      <c r="BL1" s="70" t="s">
        <v>96</v>
      </c>
      <c r="BM1" s="70" t="s">
        <v>97</v>
      </c>
      <c r="BN1" s="70" t="s">
        <v>98</v>
      </c>
      <c r="BO1" s="70" t="s">
        <v>99</v>
      </c>
      <c r="BP1" s="70" t="s">
        <v>100</v>
      </c>
      <c r="BQ1" s="70" t="s">
        <v>101</v>
      </c>
      <c r="BR1" s="206" t="s">
        <v>158</v>
      </c>
      <c r="BS1" s="206" t="s">
        <v>160</v>
      </c>
      <c r="BT1" s="558" t="s">
        <v>339</v>
      </c>
      <c r="BU1" s="42" t="s">
        <v>4</v>
      </c>
      <c r="BV1" s="532" t="s">
        <v>120</v>
      </c>
      <c r="BW1" s="42" t="s">
        <v>4</v>
      </c>
      <c r="BX1" s="533" t="s">
        <v>341</v>
      </c>
      <c r="BY1" s="42" t="s">
        <v>4</v>
      </c>
      <c r="BZ1" s="534" t="s">
        <v>286</v>
      </c>
      <c r="CA1" s="42"/>
      <c r="CB1" s="541" t="s">
        <v>171</v>
      </c>
      <c r="CC1" s="182" t="s">
        <v>4</v>
      </c>
      <c r="CD1" s="70" t="s">
        <v>170</v>
      </c>
      <c r="CE1" s="182" t="s">
        <v>4</v>
      </c>
      <c r="CF1" s="544" t="s">
        <v>162</v>
      </c>
      <c r="CG1" s="182" t="s">
        <v>4</v>
      </c>
      <c r="CH1" s="70" t="s">
        <v>163</v>
      </c>
      <c r="CI1" s="542" t="s">
        <v>4</v>
      </c>
    </row>
    <row r="2" spans="1:87" s="128" customFormat="1" ht="13.5" thickBot="1">
      <c r="A2" s="131" t="s">
        <v>69</v>
      </c>
      <c r="B2" s="138"/>
      <c r="C2" s="132"/>
      <c r="D2" s="357"/>
      <c r="E2" s="132"/>
      <c r="F2" s="399"/>
      <c r="G2" s="132"/>
      <c r="H2" s="134"/>
      <c r="I2" s="132"/>
      <c r="J2" s="576"/>
      <c r="K2" s="132"/>
      <c r="L2" s="415"/>
      <c r="M2" s="132"/>
      <c r="N2" s="425"/>
      <c r="O2" s="132"/>
      <c r="P2" s="138"/>
      <c r="Q2" s="137"/>
      <c r="R2" s="422" t="s">
        <v>127</v>
      </c>
      <c r="S2" s="132"/>
      <c r="T2" s="76"/>
      <c r="U2" s="132"/>
      <c r="V2" s="135"/>
      <c r="W2" s="137"/>
      <c r="X2" s="76" t="s">
        <v>360</v>
      </c>
      <c r="Y2" s="475"/>
      <c r="Z2" s="76"/>
      <c r="AA2" s="76"/>
      <c r="AB2" s="76"/>
      <c r="AC2" s="76"/>
      <c r="AD2" s="76"/>
      <c r="AE2" s="76"/>
      <c r="AF2" s="76"/>
      <c r="AG2" s="76"/>
      <c r="AH2" s="76"/>
      <c r="AI2" s="136"/>
      <c r="AJ2" s="138" t="s">
        <v>128</v>
      </c>
      <c r="AK2" s="132"/>
      <c r="AL2" s="133"/>
      <c r="AM2" s="483"/>
      <c r="AN2" s="484"/>
      <c r="AO2" s="485"/>
      <c r="AP2" s="183" t="s">
        <v>159</v>
      </c>
      <c r="AQ2" s="132"/>
      <c r="AR2" s="185"/>
      <c r="AS2" s="132"/>
      <c r="AT2" s="76"/>
      <c r="AU2" s="132"/>
      <c r="AV2" s="76"/>
      <c r="AW2" s="132"/>
      <c r="AX2" s="395"/>
      <c r="AY2" s="132"/>
      <c r="AZ2" s="75" t="s">
        <v>330</v>
      </c>
      <c r="BA2" s="132"/>
      <c r="BB2" s="76"/>
      <c r="BC2" s="132"/>
      <c r="BD2" s="76"/>
      <c r="BE2" s="132"/>
      <c r="BF2" s="76"/>
      <c r="BG2" s="132"/>
      <c r="BH2" s="193"/>
      <c r="BI2" s="132"/>
      <c r="BJ2" s="76"/>
      <c r="BK2" s="76"/>
      <c r="BL2" s="76"/>
      <c r="BM2" s="76"/>
      <c r="BN2" s="76"/>
      <c r="BO2" s="76"/>
      <c r="BP2" s="76"/>
      <c r="BQ2" s="193"/>
      <c r="BR2" s="207"/>
      <c r="BS2" s="207"/>
      <c r="BT2" s="76" t="s">
        <v>298</v>
      </c>
      <c r="BU2" s="132"/>
      <c r="BV2" s="415"/>
      <c r="BW2" s="132"/>
      <c r="BX2" s="516"/>
      <c r="BY2" s="483"/>
      <c r="BZ2" s="527"/>
      <c r="CA2" s="132"/>
      <c r="CB2" s="549" t="s">
        <v>294</v>
      </c>
      <c r="CC2" s="357"/>
      <c r="CD2" s="357"/>
      <c r="CE2" s="550"/>
      <c r="CF2" s="357"/>
      <c r="CG2" s="132"/>
      <c r="CH2" s="76"/>
      <c r="CI2" s="408"/>
    </row>
    <row r="3" spans="1:87" ht="12.75">
      <c r="A3" s="16" t="s">
        <v>378</v>
      </c>
      <c r="B3" s="358" t="e">
        <f>HLOOKUP('HEALTH INEQUALITIES TOOL'!$C$5,LookUpData!$B$1:$CH$256,LookUpData!CN3,FALSE)</f>
        <v>#N/A</v>
      </c>
      <c r="C3" s="5" t="s">
        <v>343</v>
      </c>
      <c r="D3" s="167" t="e">
        <f aca="true" t="shared" si="0" ref="D3:D8">D10+D17</f>
        <v>#N/A</v>
      </c>
      <c r="E3" s="5" t="s">
        <v>362</v>
      </c>
      <c r="F3" s="400" t="e">
        <f aca="true" t="shared" si="1" ref="F3:F8">F10+F17</f>
        <v>#N/A</v>
      </c>
      <c r="G3" s="5"/>
      <c r="H3" s="443" t="s">
        <v>117</v>
      </c>
      <c r="I3" s="5"/>
      <c r="J3" s="577" t="s">
        <v>117</v>
      </c>
      <c r="K3" s="5" t="s">
        <v>145</v>
      </c>
      <c r="L3" s="434" t="s">
        <v>117</v>
      </c>
      <c r="M3" s="5"/>
      <c r="N3" s="426" t="e">
        <f aca="true" t="shared" si="2" ref="N3:N8">P3/F3</f>
        <v>#N/A</v>
      </c>
      <c r="O3" s="2" t="s">
        <v>141</v>
      </c>
      <c r="P3" s="167" t="e">
        <f aca="true" t="shared" si="3" ref="P3:P8">P10+P17</f>
        <v>#N/A</v>
      </c>
      <c r="Q3" s="43" t="s">
        <v>140</v>
      </c>
      <c r="R3" s="228">
        <f>'HEALTH INEQUALITIES TOOL'!D8</f>
        <v>0</v>
      </c>
      <c r="S3" s="5" t="s">
        <v>147</v>
      </c>
      <c r="T3" s="167" t="e">
        <f aca="true" t="shared" si="4" ref="T3:T8">T10+T17</f>
        <v>#N/A</v>
      </c>
      <c r="U3" s="2" t="s">
        <v>322</v>
      </c>
      <c r="V3" s="455" t="str">
        <f aca="true" t="shared" si="5" ref="V3:V8">IF(R3=0,"n/a",R3/P3)</f>
        <v>n/a</v>
      </c>
      <c r="W3" s="43" t="s">
        <v>126</v>
      </c>
      <c r="X3" s="471" t="s">
        <v>117</v>
      </c>
      <c r="Y3" s="159"/>
      <c r="Z3" s="458" t="s">
        <v>117</v>
      </c>
      <c r="AA3" s="458" t="s">
        <v>117</v>
      </c>
      <c r="AB3" s="458" t="s">
        <v>117</v>
      </c>
      <c r="AC3" s="458" t="s">
        <v>117</v>
      </c>
      <c r="AD3" s="458" t="s">
        <v>117</v>
      </c>
      <c r="AE3" s="458" t="s">
        <v>117</v>
      </c>
      <c r="AF3" s="458" t="s">
        <v>117</v>
      </c>
      <c r="AG3" s="458" t="s">
        <v>117</v>
      </c>
      <c r="AH3" s="458" t="s">
        <v>117</v>
      </c>
      <c r="AI3" s="459" t="s">
        <v>117</v>
      </c>
      <c r="AJ3" s="167">
        <f>'HEALTH INEQUALITIES TOOL'!I16</f>
      </c>
      <c r="AK3" s="159" t="s">
        <v>114</v>
      </c>
      <c r="AL3" s="479" t="e">
        <f>AJ3/(P3-R3)</f>
        <v>#VALUE!</v>
      </c>
      <c r="AM3" s="2" t="s">
        <v>321</v>
      </c>
      <c r="AN3" s="168" t="e">
        <f aca="true" t="shared" si="6" ref="AN3:AN8">AN10+AN17</f>
        <v>#N/A</v>
      </c>
      <c r="AO3" s="2" t="s">
        <v>322</v>
      </c>
      <c r="AP3" s="386">
        <v>1.39</v>
      </c>
      <c r="AQ3" s="126" t="s">
        <v>323</v>
      </c>
      <c r="AR3" s="186" t="e">
        <f aca="true" t="shared" si="7" ref="AR3:AR8">(N3*(AP3-1))/(1+(N3*(AP3-1)))</f>
        <v>#N/A</v>
      </c>
      <c r="AS3" s="5" t="s">
        <v>149</v>
      </c>
      <c r="AT3" s="486" t="s">
        <v>117</v>
      </c>
      <c r="AU3" s="487"/>
      <c r="AV3" s="486" t="s">
        <v>117</v>
      </c>
      <c r="AW3" s="487"/>
      <c r="AX3" s="486" t="s">
        <v>117</v>
      </c>
      <c r="AY3" s="5"/>
      <c r="AZ3" s="499" t="s">
        <v>117</v>
      </c>
      <c r="BA3" s="5"/>
      <c r="BB3" s="486" t="s">
        <v>117</v>
      </c>
      <c r="BC3" s="5"/>
      <c r="BD3" s="486" t="s">
        <v>117</v>
      </c>
      <c r="BE3" s="5"/>
      <c r="BF3" s="486" t="s">
        <v>117</v>
      </c>
      <c r="BG3" s="5"/>
      <c r="BH3" s="486" t="s">
        <v>117</v>
      </c>
      <c r="BI3" s="5"/>
      <c r="BJ3" s="486" t="s">
        <v>117</v>
      </c>
      <c r="BK3" s="506"/>
      <c r="BL3" s="486" t="s">
        <v>117</v>
      </c>
      <c r="BM3" s="486" t="s">
        <v>117</v>
      </c>
      <c r="BN3" s="486" t="s">
        <v>117</v>
      </c>
      <c r="BO3" s="486" t="s">
        <v>117</v>
      </c>
      <c r="BP3" s="486" t="s">
        <v>117</v>
      </c>
      <c r="BQ3" s="486" t="s">
        <v>117</v>
      </c>
      <c r="BR3" s="511" t="s">
        <v>117</v>
      </c>
      <c r="BS3" s="208" t="e">
        <f aca="true" t="shared" si="8" ref="BS3:BS8">BS10+BS17</f>
        <v>#N/A</v>
      </c>
      <c r="BT3" s="499" t="s">
        <v>117</v>
      </c>
      <c r="BU3" s="5"/>
      <c r="BV3" s="434" t="s">
        <v>117</v>
      </c>
      <c r="BW3" s="5"/>
      <c r="BX3" s="434" t="s">
        <v>117</v>
      </c>
      <c r="BY3" s="2" t="s">
        <v>291</v>
      </c>
      <c r="BZ3" s="434" t="s">
        <v>117</v>
      </c>
      <c r="CA3" s="43" t="s">
        <v>322</v>
      </c>
      <c r="CB3" s="434" t="s">
        <v>117</v>
      </c>
      <c r="CC3" s="2"/>
      <c r="CD3" s="434" t="s">
        <v>117</v>
      </c>
      <c r="CE3" s="2"/>
      <c r="CF3" s="434" t="s">
        <v>117</v>
      </c>
      <c r="CG3" s="5"/>
      <c r="CH3" s="434" t="s">
        <v>117</v>
      </c>
      <c r="CI3" s="43"/>
    </row>
    <row r="4" spans="1:87" ht="12.75">
      <c r="A4" s="17" t="s">
        <v>23</v>
      </c>
      <c r="B4" s="359" t="e">
        <f>HLOOKUP('HEALTH INEQUALITIES TOOL'!$C$5,LookUpData!$B$1:$CH$256,LookUpData!CN4,FALSE)</f>
        <v>#N/A</v>
      </c>
      <c r="C4" s="2" t="s">
        <v>343</v>
      </c>
      <c r="D4" s="168" t="e">
        <f t="shared" si="0"/>
        <v>#N/A</v>
      </c>
      <c r="E4" s="2" t="s">
        <v>343</v>
      </c>
      <c r="F4" s="401" t="e">
        <f t="shared" si="1"/>
        <v>#N/A</v>
      </c>
      <c r="G4" s="2"/>
      <c r="H4" s="444" t="s">
        <v>117</v>
      </c>
      <c r="I4" s="2"/>
      <c r="J4" s="578" t="s">
        <v>117</v>
      </c>
      <c r="K4" s="2" t="s">
        <v>145</v>
      </c>
      <c r="L4" s="435" t="s">
        <v>117</v>
      </c>
      <c r="M4" s="2"/>
      <c r="N4" s="174" t="e">
        <f t="shared" si="2"/>
        <v>#N/A</v>
      </c>
      <c r="O4" s="2" t="s">
        <v>141</v>
      </c>
      <c r="P4" s="168" t="e">
        <f t="shared" si="3"/>
        <v>#N/A</v>
      </c>
      <c r="Q4" s="44" t="s">
        <v>121</v>
      </c>
      <c r="R4" s="118" t="e">
        <f>R11+R18</f>
        <v>#N/A</v>
      </c>
      <c r="S4" s="2" t="s">
        <v>121</v>
      </c>
      <c r="T4" s="168" t="e">
        <f t="shared" si="4"/>
        <v>#N/A</v>
      </c>
      <c r="U4" s="2" t="s">
        <v>121</v>
      </c>
      <c r="V4" s="455" t="e">
        <f t="shared" si="5"/>
        <v>#N/A</v>
      </c>
      <c r="W4" s="44" t="s">
        <v>126</v>
      </c>
      <c r="X4" s="472" t="s">
        <v>117</v>
      </c>
      <c r="Y4" s="126"/>
      <c r="Z4" s="460" t="s">
        <v>117</v>
      </c>
      <c r="AA4" s="460" t="s">
        <v>117</v>
      </c>
      <c r="AB4" s="460" t="s">
        <v>117</v>
      </c>
      <c r="AC4" s="460" t="s">
        <v>117</v>
      </c>
      <c r="AD4" s="460" t="s">
        <v>117</v>
      </c>
      <c r="AE4" s="460" t="s">
        <v>117</v>
      </c>
      <c r="AF4" s="460" t="s">
        <v>117</v>
      </c>
      <c r="AG4" s="460" t="s">
        <v>117</v>
      </c>
      <c r="AH4" s="460" t="s">
        <v>117</v>
      </c>
      <c r="AI4" s="461" t="s">
        <v>117</v>
      </c>
      <c r="AJ4" s="168">
        <f>IF('HEALTH INEQUALITIES TOOL'!I$8="Even distribution",'data &amp; calculations'!AJ$3*'SIMD distributions'!C3,IF('HEALTH INEQUALITIES TOOL'!I$8="Perfect targeting to Q1",'data &amp; calculations'!AJ$3*'SIMD distributions'!D3,IF('HEALTH INEQUALITIES TOOL'!I$8="Perfect targeting to Q1&amp;2",'data &amp; calculations'!AJ$3*'SIMD distributions'!E3,IF('HEALTH INEQUALITIES TOOL'!I$8="Partial targeting to Q1",'data &amp; calculations'!AJ$3*'SIMD distributions'!F3,IF('HEALTH INEQUALITIES TOOL'!I$8="Partial targeting to Q1&amp;2",'data &amp; calculations'!AJ$3*'SIMD distributions'!G3,IF('HEALTH INEQUALITIES TOOL'!I$8="Baseline distribution",'data &amp; calculations'!AJ$3*'SIMD distributions'!H3,IF('HEALTH INEQUALITIES TOOL'!I$8="Proportional to eligibility",'data &amp; calculations'!AJ$3*'SIMD distributions'!I3,IF('HEALTH INEQUALITIES TOOL'!I$8="User specified distribution",'data &amp; calculations'!AJ$3*'SIMD distributions'!J3,0))))))))</f>
        <v>0</v>
      </c>
      <c r="AK4" s="126" t="s">
        <v>115</v>
      </c>
      <c r="AL4" s="480" t="e">
        <f>IF(P4=0,0,(AJ4/(P4-R4)))</f>
        <v>#N/A</v>
      </c>
      <c r="AM4" s="2" t="s">
        <v>321</v>
      </c>
      <c r="AN4" s="168" t="e">
        <f t="shared" si="6"/>
        <v>#N/A</v>
      </c>
      <c r="AO4" s="2" t="s">
        <v>121</v>
      </c>
      <c r="AP4" s="387">
        <v>1.39</v>
      </c>
      <c r="AQ4" s="126" t="s">
        <v>323</v>
      </c>
      <c r="AR4" s="187" t="e">
        <f t="shared" si="7"/>
        <v>#N/A</v>
      </c>
      <c r="AS4" s="2" t="s">
        <v>149</v>
      </c>
      <c r="AT4" s="488" t="s">
        <v>117</v>
      </c>
      <c r="AU4" s="489"/>
      <c r="AV4" s="488" t="s">
        <v>117</v>
      </c>
      <c r="AW4" s="489"/>
      <c r="AX4" s="488" t="s">
        <v>117</v>
      </c>
      <c r="AY4" s="2"/>
      <c r="AZ4" s="500" t="s">
        <v>117</v>
      </c>
      <c r="BA4" s="2"/>
      <c r="BB4" s="488" t="s">
        <v>117</v>
      </c>
      <c r="BC4" s="2"/>
      <c r="BD4" s="488" t="s">
        <v>117</v>
      </c>
      <c r="BE4" s="2"/>
      <c r="BF4" s="488" t="s">
        <v>117</v>
      </c>
      <c r="BG4" s="2"/>
      <c r="BH4" s="488" t="s">
        <v>117</v>
      </c>
      <c r="BI4" s="2"/>
      <c r="BJ4" s="488" t="s">
        <v>117</v>
      </c>
      <c r="BK4" s="507"/>
      <c r="BL4" s="488" t="s">
        <v>117</v>
      </c>
      <c r="BM4" s="488" t="s">
        <v>117</v>
      </c>
      <c r="BN4" s="488" t="s">
        <v>117</v>
      </c>
      <c r="BO4" s="488" t="s">
        <v>117</v>
      </c>
      <c r="BP4" s="488" t="s">
        <v>117</v>
      </c>
      <c r="BQ4" s="488" t="s">
        <v>117</v>
      </c>
      <c r="BR4" s="512" t="s">
        <v>117</v>
      </c>
      <c r="BS4" s="209" t="e">
        <f t="shared" si="8"/>
        <v>#N/A</v>
      </c>
      <c r="BT4" s="500" t="s">
        <v>117</v>
      </c>
      <c r="BU4" s="2"/>
      <c r="BV4" s="435" t="s">
        <v>117</v>
      </c>
      <c r="BW4" s="2"/>
      <c r="BX4" s="435" t="s">
        <v>117</v>
      </c>
      <c r="BY4" s="2" t="s">
        <v>291</v>
      </c>
      <c r="BZ4" s="435" t="s">
        <v>117</v>
      </c>
      <c r="CA4" s="44" t="s">
        <v>121</v>
      </c>
      <c r="CB4" s="435" t="s">
        <v>117</v>
      </c>
      <c r="CC4" s="2"/>
      <c r="CD4" s="435" t="s">
        <v>117</v>
      </c>
      <c r="CE4" s="2"/>
      <c r="CF4" s="435" t="s">
        <v>117</v>
      </c>
      <c r="CG4" s="2"/>
      <c r="CH4" s="435" t="s">
        <v>117</v>
      </c>
      <c r="CI4" s="44"/>
    </row>
    <row r="5" spans="1:87" ht="12.75">
      <c r="A5" s="17" t="s">
        <v>24</v>
      </c>
      <c r="B5" s="359" t="e">
        <f>HLOOKUP('HEALTH INEQUALITIES TOOL'!$C$5,LookUpData!$B$1:$CH$256,LookUpData!CN5,FALSE)</f>
        <v>#N/A</v>
      </c>
      <c r="C5" s="2" t="s">
        <v>343</v>
      </c>
      <c r="D5" s="168" t="e">
        <f t="shared" si="0"/>
        <v>#N/A</v>
      </c>
      <c r="E5" s="2" t="s">
        <v>343</v>
      </c>
      <c r="F5" s="401" t="e">
        <f t="shared" si="1"/>
        <v>#N/A</v>
      </c>
      <c r="G5" s="2"/>
      <c r="H5" s="444" t="s">
        <v>117</v>
      </c>
      <c r="I5" s="2"/>
      <c r="J5" s="578" t="s">
        <v>117</v>
      </c>
      <c r="K5" s="2" t="s">
        <v>145</v>
      </c>
      <c r="L5" s="435" t="s">
        <v>117</v>
      </c>
      <c r="M5" s="2"/>
      <c r="N5" s="174" t="e">
        <f t="shared" si="2"/>
        <v>#N/A</v>
      </c>
      <c r="O5" s="2" t="s">
        <v>141</v>
      </c>
      <c r="P5" s="168" t="e">
        <f t="shared" si="3"/>
        <v>#N/A</v>
      </c>
      <c r="Q5" s="44" t="s">
        <v>121</v>
      </c>
      <c r="R5" s="118" t="e">
        <f>R12+R19</f>
        <v>#N/A</v>
      </c>
      <c r="S5" s="2" t="s">
        <v>121</v>
      </c>
      <c r="T5" s="168" t="e">
        <f t="shared" si="4"/>
        <v>#N/A</v>
      </c>
      <c r="U5" s="2" t="s">
        <v>121</v>
      </c>
      <c r="V5" s="455" t="e">
        <f t="shared" si="5"/>
        <v>#N/A</v>
      </c>
      <c r="W5" s="44" t="s">
        <v>126</v>
      </c>
      <c r="X5" s="472" t="s">
        <v>117</v>
      </c>
      <c r="Y5" s="126"/>
      <c r="Z5" s="460" t="s">
        <v>117</v>
      </c>
      <c r="AA5" s="460" t="s">
        <v>117</v>
      </c>
      <c r="AB5" s="460" t="s">
        <v>117</v>
      </c>
      <c r="AC5" s="460" t="s">
        <v>117</v>
      </c>
      <c r="AD5" s="460" t="s">
        <v>117</v>
      </c>
      <c r="AE5" s="460" t="s">
        <v>117</v>
      </c>
      <c r="AF5" s="460" t="s">
        <v>117</v>
      </c>
      <c r="AG5" s="460" t="s">
        <v>117</v>
      </c>
      <c r="AH5" s="460" t="s">
        <v>117</v>
      </c>
      <c r="AI5" s="461" t="s">
        <v>117</v>
      </c>
      <c r="AJ5" s="168">
        <f>IF('HEALTH INEQUALITIES TOOL'!I$8="Even distribution",'data &amp; calculations'!AJ$3*'SIMD distributions'!C4,IF('HEALTH INEQUALITIES TOOL'!I$8="Perfect targeting to Q1",'data &amp; calculations'!AJ$3*'SIMD distributions'!D4,IF('HEALTH INEQUALITIES TOOL'!I$8="Perfect targeting to Q1&amp;2",'data &amp; calculations'!AJ$3*'SIMD distributions'!E4,IF('HEALTH INEQUALITIES TOOL'!I$8="Partial targeting to Q1",'data &amp; calculations'!AJ$3*'SIMD distributions'!F4,IF('HEALTH INEQUALITIES TOOL'!I$8="Partial targeting to Q1&amp;2",'data &amp; calculations'!AJ$3*'SIMD distributions'!G4,IF('HEALTH INEQUALITIES TOOL'!I$8="Baseline distribution",'data &amp; calculations'!AJ$3*'SIMD distributions'!H4,IF('HEALTH INEQUALITIES TOOL'!I$8="Proportional to eligibility",'data &amp; calculations'!AJ$3*'SIMD distributions'!I4,IF('HEALTH INEQUALITIES TOOL'!I$8="User specified distribution",'data &amp; calculations'!AJ$3*'SIMD distributions'!J4,0))))))))</f>
        <v>0</v>
      </c>
      <c r="AK5" s="126" t="s">
        <v>115</v>
      </c>
      <c r="AL5" s="480" t="e">
        <f>IF(P5=0,0,(AJ5/(P5-R5)))</f>
        <v>#N/A</v>
      </c>
      <c r="AM5" s="2" t="s">
        <v>321</v>
      </c>
      <c r="AN5" s="168" t="e">
        <f t="shared" si="6"/>
        <v>#N/A</v>
      </c>
      <c r="AO5" s="2" t="s">
        <v>121</v>
      </c>
      <c r="AP5" s="387">
        <v>1.39</v>
      </c>
      <c r="AQ5" s="126" t="s">
        <v>323</v>
      </c>
      <c r="AR5" s="187" t="e">
        <f t="shared" si="7"/>
        <v>#N/A</v>
      </c>
      <c r="AS5" s="2" t="s">
        <v>149</v>
      </c>
      <c r="AT5" s="488" t="s">
        <v>117</v>
      </c>
      <c r="AU5" s="489"/>
      <c r="AV5" s="488" t="s">
        <v>117</v>
      </c>
      <c r="AW5" s="489"/>
      <c r="AX5" s="488" t="s">
        <v>117</v>
      </c>
      <c r="AY5" s="2"/>
      <c r="AZ5" s="500" t="s">
        <v>117</v>
      </c>
      <c r="BA5" s="2"/>
      <c r="BB5" s="488" t="s">
        <v>117</v>
      </c>
      <c r="BC5" s="2"/>
      <c r="BD5" s="488" t="s">
        <v>117</v>
      </c>
      <c r="BE5" s="2"/>
      <c r="BF5" s="488" t="s">
        <v>117</v>
      </c>
      <c r="BG5" s="2"/>
      <c r="BH5" s="488" t="s">
        <v>117</v>
      </c>
      <c r="BI5" s="2"/>
      <c r="BJ5" s="488" t="s">
        <v>117</v>
      </c>
      <c r="BK5" s="507"/>
      <c r="BL5" s="488" t="s">
        <v>117</v>
      </c>
      <c r="BM5" s="488" t="s">
        <v>117</v>
      </c>
      <c r="BN5" s="488" t="s">
        <v>117</v>
      </c>
      <c r="BO5" s="488" t="s">
        <v>117</v>
      </c>
      <c r="BP5" s="488" t="s">
        <v>117</v>
      </c>
      <c r="BQ5" s="488" t="s">
        <v>117</v>
      </c>
      <c r="BR5" s="512" t="s">
        <v>117</v>
      </c>
      <c r="BS5" s="209" t="e">
        <f t="shared" si="8"/>
        <v>#N/A</v>
      </c>
      <c r="BT5" s="500" t="s">
        <v>117</v>
      </c>
      <c r="BU5" s="2"/>
      <c r="BV5" s="435" t="s">
        <v>117</v>
      </c>
      <c r="BW5" s="2"/>
      <c r="BX5" s="435" t="s">
        <v>117</v>
      </c>
      <c r="BY5" s="2" t="s">
        <v>291</v>
      </c>
      <c r="BZ5" s="435" t="s">
        <v>117</v>
      </c>
      <c r="CA5" s="44" t="s">
        <v>121</v>
      </c>
      <c r="CB5" s="435" t="s">
        <v>117</v>
      </c>
      <c r="CC5" s="2"/>
      <c r="CD5" s="435" t="s">
        <v>117</v>
      </c>
      <c r="CE5" s="2"/>
      <c r="CF5" s="435" t="s">
        <v>117</v>
      </c>
      <c r="CG5" s="2"/>
      <c r="CH5" s="435" t="s">
        <v>117</v>
      </c>
      <c r="CI5" s="44"/>
    </row>
    <row r="6" spans="1:87" ht="12.75">
      <c r="A6" s="17" t="s">
        <v>25</v>
      </c>
      <c r="B6" s="359" t="e">
        <f>HLOOKUP('HEALTH INEQUALITIES TOOL'!$C$5,LookUpData!$B$1:$CH$256,LookUpData!CN6,FALSE)</f>
        <v>#N/A</v>
      </c>
      <c r="C6" s="2" t="s">
        <v>343</v>
      </c>
      <c r="D6" s="168" t="e">
        <f t="shared" si="0"/>
        <v>#N/A</v>
      </c>
      <c r="E6" s="2" t="s">
        <v>343</v>
      </c>
      <c r="F6" s="401" t="e">
        <f t="shared" si="1"/>
        <v>#N/A</v>
      </c>
      <c r="G6" s="2"/>
      <c r="H6" s="444" t="s">
        <v>117</v>
      </c>
      <c r="I6" s="2"/>
      <c r="J6" s="578" t="s">
        <v>117</v>
      </c>
      <c r="K6" s="2" t="s">
        <v>145</v>
      </c>
      <c r="L6" s="435" t="s">
        <v>117</v>
      </c>
      <c r="M6" s="2"/>
      <c r="N6" s="174" t="e">
        <f t="shared" si="2"/>
        <v>#N/A</v>
      </c>
      <c r="O6" s="2" t="s">
        <v>141</v>
      </c>
      <c r="P6" s="168" t="e">
        <f t="shared" si="3"/>
        <v>#N/A</v>
      </c>
      <c r="Q6" s="44" t="s">
        <v>121</v>
      </c>
      <c r="R6" s="118" t="e">
        <f>R13+R20</f>
        <v>#N/A</v>
      </c>
      <c r="S6" s="2" t="s">
        <v>121</v>
      </c>
      <c r="T6" s="168" t="e">
        <f t="shared" si="4"/>
        <v>#N/A</v>
      </c>
      <c r="U6" s="2" t="s">
        <v>121</v>
      </c>
      <c r="V6" s="455" t="e">
        <f t="shared" si="5"/>
        <v>#N/A</v>
      </c>
      <c r="W6" s="44" t="s">
        <v>126</v>
      </c>
      <c r="X6" s="472" t="s">
        <v>117</v>
      </c>
      <c r="Y6" s="126"/>
      <c r="Z6" s="460" t="s">
        <v>117</v>
      </c>
      <c r="AA6" s="460" t="s">
        <v>117</v>
      </c>
      <c r="AB6" s="460" t="s">
        <v>117</v>
      </c>
      <c r="AC6" s="460" t="s">
        <v>117</v>
      </c>
      <c r="AD6" s="460" t="s">
        <v>117</v>
      </c>
      <c r="AE6" s="460" t="s">
        <v>117</v>
      </c>
      <c r="AF6" s="460" t="s">
        <v>117</v>
      </c>
      <c r="AG6" s="460" t="s">
        <v>117</v>
      </c>
      <c r="AH6" s="460" t="s">
        <v>117</v>
      </c>
      <c r="AI6" s="461" t="s">
        <v>117</v>
      </c>
      <c r="AJ6" s="168">
        <f>IF('HEALTH INEQUALITIES TOOL'!I$8="Even distribution",'data &amp; calculations'!AJ$3*'SIMD distributions'!C5,IF('HEALTH INEQUALITIES TOOL'!I$8="Perfect targeting to Q1",'data &amp; calculations'!AJ$3*'SIMD distributions'!D5,IF('HEALTH INEQUALITIES TOOL'!I$8="Perfect targeting to Q1&amp;2",'data &amp; calculations'!AJ$3*'SIMD distributions'!E5,IF('HEALTH INEQUALITIES TOOL'!I$8="Partial targeting to Q1",'data &amp; calculations'!AJ$3*'SIMD distributions'!F5,IF('HEALTH INEQUALITIES TOOL'!I$8="Partial targeting to Q1&amp;2",'data &amp; calculations'!AJ$3*'SIMD distributions'!G5,IF('HEALTH INEQUALITIES TOOL'!I$8="Baseline distribution",'data &amp; calculations'!AJ$3*'SIMD distributions'!H5,IF('HEALTH INEQUALITIES TOOL'!I$8="Proportional to eligibility",'data &amp; calculations'!AJ$3*'SIMD distributions'!I5,IF('HEALTH INEQUALITIES TOOL'!I$8="User specified distribution",'data &amp; calculations'!AJ$3*'SIMD distributions'!J5,0))))))))</f>
        <v>0</v>
      </c>
      <c r="AK6" s="126" t="s">
        <v>115</v>
      </c>
      <c r="AL6" s="480" t="e">
        <f>IF(P6=0,0,(AJ6/(P6-R6)))</f>
        <v>#N/A</v>
      </c>
      <c r="AM6" s="2" t="s">
        <v>321</v>
      </c>
      <c r="AN6" s="168" t="e">
        <f t="shared" si="6"/>
        <v>#N/A</v>
      </c>
      <c r="AO6" s="2" t="s">
        <v>121</v>
      </c>
      <c r="AP6" s="387">
        <v>1.39</v>
      </c>
      <c r="AQ6" s="126" t="s">
        <v>323</v>
      </c>
      <c r="AR6" s="187" t="e">
        <f t="shared" si="7"/>
        <v>#N/A</v>
      </c>
      <c r="AS6" s="2" t="s">
        <v>149</v>
      </c>
      <c r="AT6" s="488" t="s">
        <v>117</v>
      </c>
      <c r="AU6" s="489"/>
      <c r="AV6" s="488" t="s">
        <v>117</v>
      </c>
      <c r="AW6" s="489"/>
      <c r="AX6" s="488" t="s">
        <v>117</v>
      </c>
      <c r="AY6" s="2"/>
      <c r="AZ6" s="500" t="s">
        <v>117</v>
      </c>
      <c r="BA6" s="2"/>
      <c r="BB6" s="488" t="s">
        <v>117</v>
      </c>
      <c r="BC6" s="2"/>
      <c r="BD6" s="488" t="s">
        <v>117</v>
      </c>
      <c r="BE6" s="2"/>
      <c r="BF6" s="488" t="s">
        <v>117</v>
      </c>
      <c r="BG6" s="2"/>
      <c r="BH6" s="488" t="s">
        <v>117</v>
      </c>
      <c r="BI6" s="2"/>
      <c r="BJ6" s="488" t="s">
        <v>117</v>
      </c>
      <c r="BK6" s="507"/>
      <c r="BL6" s="488" t="s">
        <v>117</v>
      </c>
      <c r="BM6" s="488" t="s">
        <v>117</v>
      </c>
      <c r="BN6" s="488" t="s">
        <v>117</v>
      </c>
      <c r="BO6" s="488" t="s">
        <v>117</v>
      </c>
      <c r="BP6" s="488" t="s">
        <v>117</v>
      </c>
      <c r="BQ6" s="488" t="s">
        <v>117</v>
      </c>
      <c r="BR6" s="512" t="s">
        <v>117</v>
      </c>
      <c r="BS6" s="209" t="e">
        <f t="shared" si="8"/>
        <v>#N/A</v>
      </c>
      <c r="BT6" s="500" t="s">
        <v>117</v>
      </c>
      <c r="BU6" s="2"/>
      <c r="BV6" s="435" t="s">
        <v>117</v>
      </c>
      <c r="BW6" s="2"/>
      <c r="BX6" s="435" t="s">
        <v>117</v>
      </c>
      <c r="BY6" s="2" t="s">
        <v>291</v>
      </c>
      <c r="BZ6" s="435" t="s">
        <v>117</v>
      </c>
      <c r="CA6" s="44" t="s">
        <v>121</v>
      </c>
      <c r="CB6" s="435" t="s">
        <v>117</v>
      </c>
      <c r="CC6" s="2"/>
      <c r="CD6" s="435" t="s">
        <v>117</v>
      </c>
      <c r="CE6" s="2"/>
      <c r="CF6" s="435" t="s">
        <v>117</v>
      </c>
      <c r="CG6" s="2"/>
      <c r="CH6" s="435" t="s">
        <v>117</v>
      </c>
      <c r="CI6" s="44"/>
    </row>
    <row r="7" spans="1:87" ht="12.75">
      <c r="A7" s="17" t="s">
        <v>26</v>
      </c>
      <c r="B7" s="359" t="e">
        <f>HLOOKUP('HEALTH INEQUALITIES TOOL'!$C$5,LookUpData!$B$1:$CH$256,LookUpData!CN7,FALSE)</f>
        <v>#N/A</v>
      </c>
      <c r="C7" s="2" t="s">
        <v>343</v>
      </c>
      <c r="D7" s="168" t="e">
        <f t="shared" si="0"/>
        <v>#N/A</v>
      </c>
      <c r="E7" s="2" t="s">
        <v>343</v>
      </c>
      <c r="F7" s="401" t="e">
        <f t="shared" si="1"/>
        <v>#N/A</v>
      </c>
      <c r="G7" s="2"/>
      <c r="H7" s="444" t="s">
        <v>117</v>
      </c>
      <c r="I7" s="2"/>
      <c r="J7" s="578" t="s">
        <v>117</v>
      </c>
      <c r="K7" s="2" t="s">
        <v>145</v>
      </c>
      <c r="L7" s="435" t="s">
        <v>117</v>
      </c>
      <c r="M7" s="2"/>
      <c r="N7" s="174" t="e">
        <f t="shared" si="2"/>
        <v>#N/A</v>
      </c>
      <c r="O7" s="2" t="s">
        <v>141</v>
      </c>
      <c r="P7" s="168" t="e">
        <f t="shared" si="3"/>
        <v>#N/A</v>
      </c>
      <c r="Q7" s="44" t="s">
        <v>121</v>
      </c>
      <c r="R7" s="118" t="e">
        <f>R14+R21</f>
        <v>#N/A</v>
      </c>
      <c r="S7" s="2" t="s">
        <v>121</v>
      </c>
      <c r="T7" s="168" t="e">
        <f>T14+T21</f>
        <v>#N/A</v>
      </c>
      <c r="U7" s="2" t="s">
        <v>121</v>
      </c>
      <c r="V7" s="455" t="e">
        <f t="shared" si="5"/>
        <v>#N/A</v>
      </c>
      <c r="W7" s="44" t="s">
        <v>126</v>
      </c>
      <c r="X7" s="472" t="s">
        <v>117</v>
      </c>
      <c r="Y7" s="126"/>
      <c r="Z7" s="460" t="s">
        <v>117</v>
      </c>
      <c r="AA7" s="460" t="s">
        <v>117</v>
      </c>
      <c r="AB7" s="460" t="s">
        <v>117</v>
      </c>
      <c r="AC7" s="460" t="s">
        <v>117</v>
      </c>
      <c r="AD7" s="460" t="s">
        <v>117</v>
      </c>
      <c r="AE7" s="460" t="s">
        <v>117</v>
      </c>
      <c r="AF7" s="460" t="s">
        <v>117</v>
      </c>
      <c r="AG7" s="460" t="s">
        <v>117</v>
      </c>
      <c r="AH7" s="460" t="s">
        <v>117</v>
      </c>
      <c r="AI7" s="461" t="s">
        <v>117</v>
      </c>
      <c r="AJ7" s="168">
        <f>IF('HEALTH INEQUALITIES TOOL'!I$8="Even distribution",'data &amp; calculations'!AJ$3*'SIMD distributions'!C6,IF('HEALTH INEQUALITIES TOOL'!I$8="Perfect targeting to Q1",'data &amp; calculations'!AJ$3*'SIMD distributions'!D6,IF('HEALTH INEQUALITIES TOOL'!I$8="Perfect targeting to Q1&amp;2",'data &amp; calculations'!AJ$3*'SIMD distributions'!E6,IF('HEALTH INEQUALITIES TOOL'!I$8="Partial targeting to Q1",'data &amp; calculations'!AJ$3*'SIMD distributions'!F6,IF('HEALTH INEQUALITIES TOOL'!I$8="Partial targeting to Q1&amp;2",'data &amp; calculations'!AJ$3*'SIMD distributions'!G6,IF('HEALTH INEQUALITIES TOOL'!I$8="Baseline distribution",'data &amp; calculations'!AJ$3*'SIMD distributions'!H6,IF('HEALTH INEQUALITIES TOOL'!I$8="Proportional to eligibility",'data &amp; calculations'!AJ$3*'SIMD distributions'!I6,IF('HEALTH INEQUALITIES TOOL'!I$8="User specified distribution",'data &amp; calculations'!AJ$3*'SIMD distributions'!J6,0))))))))</f>
        <v>0</v>
      </c>
      <c r="AK7" s="126" t="s">
        <v>115</v>
      </c>
      <c r="AL7" s="480" t="e">
        <f>IF(P7=0,0,(AJ7/(P7-R7)))</f>
        <v>#N/A</v>
      </c>
      <c r="AM7" s="2" t="s">
        <v>321</v>
      </c>
      <c r="AN7" s="168" t="e">
        <f t="shared" si="6"/>
        <v>#N/A</v>
      </c>
      <c r="AO7" s="2" t="s">
        <v>121</v>
      </c>
      <c r="AP7" s="387">
        <v>1.39</v>
      </c>
      <c r="AQ7" s="126" t="s">
        <v>323</v>
      </c>
      <c r="AR7" s="187" t="e">
        <f t="shared" si="7"/>
        <v>#N/A</v>
      </c>
      <c r="AS7" s="2" t="s">
        <v>149</v>
      </c>
      <c r="AT7" s="488" t="s">
        <v>117</v>
      </c>
      <c r="AU7" s="489"/>
      <c r="AV7" s="488" t="s">
        <v>117</v>
      </c>
      <c r="AW7" s="489"/>
      <c r="AX7" s="488" t="s">
        <v>117</v>
      </c>
      <c r="AY7" s="2"/>
      <c r="AZ7" s="500" t="s">
        <v>117</v>
      </c>
      <c r="BA7" s="2"/>
      <c r="BB7" s="488" t="s">
        <v>117</v>
      </c>
      <c r="BC7" s="2"/>
      <c r="BD7" s="488" t="s">
        <v>117</v>
      </c>
      <c r="BE7" s="2"/>
      <c r="BF7" s="488" t="s">
        <v>117</v>
      </c>
      <c r="BG7" s="2"/>
      <c r="BH7" s="488" t="s">
        <v>117</v>
      </c>
      <c r="BI7" s="2"/>
      <c r="BJ7" s="488" t="s">
        <v>117</v>
      </c>
      <c r="BK7" s="507"/>
      <c r="BL7" s="488" t="s">
        <v>117</v>
      </c>
      <c r="BM7" s="488" t="s">
        <v>117</v>
      </c>
      <c r="BN7" s="488" t="s">
        <v>117</v>
      </c>
      <c r="BO7" s="488" t="s">
        <v>117</v>
      </c>
      <c r="BP7" s="488" t="s">
        <v>117</v>
      </c>
      <c r="BQ7" s="488" t="s">
        <v>117</v>
      </c>
      <c r="BR7" s="512" t="s">
        <v>117</v>
      </c>
      <c r="BS7" s="209" t="e">
        <f t="shared" si="8"/>
        <v>#N/A</v>
      </c>
      <c r="BT7" s="500" t="s">
        <v>117</v>
      </c>
      <c r="BU7" s="2"/>
      <c r="BV7" s="435" t="s">
        <v>117</v>
      </c>
      <c r="BW7" s="2"/>
      <c r="BX7" s="435" t="s">
        <v>117</v>
      </c>
      <c r="BY7" s="2" t="s">
        <v>291</v>
      </c>
      <c r="BZ7" s="435" t="s">
        <v>117</v>
      </c>
      <c r="CA7" s="44" t="s">
        <v>121</v>
      </c>
      <c r="CB7" s="435" t="s">
        <v>117</v>
      </c>
      <c r="CC7" s="2"/>
      <c r="CD7" s="435" t="s">
        <v>117</v>
      </c>
      <c r="CE7" s="2"/>
      <c r="CF7" s="435" t="s">
        <v>117</v>
      </c>
      <c r="CG7" s="2"/>
      <c r="CH7" s="435" t="s">
        <v>117</v>
      </c>
      <c r="CI7" s="44"/>
    </row>
    <row r="8" spans="1:87" ht="13.5" thickBot="1">
      <c r="A8" s="18" t="s">
        <v>27</v>
      </c>
      <c r="B8" s="360" t="e">
        <f>HLOOKUP('HEALTH INEQUALITIES TOOL'!$C$5,LookUpData!$B$1:$CH$256,LookUpData!CN8,FALSE)</f>
        <v>#N/A</v>
      </c>
      <c r="C8" s="2" t="s">
        <v>343</v>
      </c>
      <c r="D8" s="169" t="e">
        <f t="shared" si="0"/>
        <v>#N/A</v>
      </c>
      <c r="E8" s="6" t="s">
        <v>343</v>
      </c>
      <c r="F8" s="402" t="e">
        <f t="shared" si="1"/>
        <v>#N/A</v>
      </c>
      <c r="G8" s="6"/>
      <c r="H8" s="445" t="s">
        <v>117</v>
      </c>
      <c r="I8" s="6"/>
      <c r="J8" s="579" t="s">
        <v>117</v>
      </c>
      <c r="K8" s="6" t="s">
        <v>145</v>
      </c>
      <c r="L8" s="437" t="s">
        <v>117</v>
      </c>
      <c r="M8" s="6"/>
      <c r="N8" s="427" t="e">
        <f t="shared" si="2"/>
        <v>#N/A</v>
      </c>
      <c r="O8" s="6" t="s">
        <v>141</v>
      </c>
      <c r="P8" s="169" t="e">
        <f t="shared" si="3"/>
        <v>#N/A</v>
      </c>
      <c r="Q8" s="46" t="s">
        <v>121</v>
      </c>
      <c r="R8" s="120" t="e">
        <f>R15+R22</f>
        <v>#N/A</v>
      </c>
      <c r="S8" s="6" t="s">
        <v>121</v>
      </c>
      <c r="T8" s="169" t="e">
        <f t="shared" si="4"/>
        <v>#N/A</v>
      </c>
      <c r="U8" s="6" t="s">
        <v>121</v>
      </c>
      <c r="V8" s="455" t="e">
        <f t="shared" si="5"/>
        <v>#N/A</v>
      </c>
      <c r="W8" s="46" t="s">
        <v>126</v>
      </c>
      <c r="X8" s="473" t="s">
        <v>117</v>
      </c>
      <c r="Y8" s="160"/>
      <c r="Z8" s="462" t="s">
        <v>117</v>
      </c>
      <c r="AA8" s="462" t="s">
        <v>117</v>
      </c>
      <c r="AB8" s="462" t="s">
        <v>117</v>
      </c>
      <c r="AC8" s="462" t="s">
        <v>117</v>
      </c>
      <c r="AD8" s="462" t="s">
        <v>117</v>
      </c>
      <c r="AE8" s="462" t="s">
        <v>117</v>
      </c>
      <c r="AF8" s="462" t="s">
        <v>117</v>
      </c>
      <c r="AG8" s="462" t="s">
        <v>117</v>
      </c>
      <c r="AH8" s="462" t="s">
        <v>117</v>
      </c>
      <c r="AI8" s="463" t="s">
        <v>117</v>
      </c>
      <c r="AJ8" s="169">
        <f>IF('HEALTH INEQUALITIES TOOL'!I$8="Even distribution",'data &amp; calculations'!AJ$3*'SIMD distributions'!C7,IF('HEALTH INEQUALITIES TOOL'!I$8="Perfect targeting to Q1",'data &amp; calculations'!AJ$3*'SIMD distributions'!D7,IF('HEALTH INEQUALITIES TOOL'!I$8="Perfect targeting to Q1&amp;2",'data &amp; calculations'!AJ$3*'SIMD distributions'!E7,IF('HEALTH INEQUALITIES TOOL'!I$8="Partial targeting to Q1",'data &amp; calculations'!AJ$3*'SIMD distributions'!F7,IF('HEALTH INEQUALITIES TOOL'!I$8="Partial targeting to Q1&amp;2",'data &amp; calculations'!AJ$3*'SIMD distributions'!G7,IF('HEALTH INEQUALITIES TOOL'!I$8="Baseline distribution",'data &amp; calculations'!AJ$3*'SIMD distributions'!H7,IF('HEALTH INEQUALITIES TOOL'!I$8="Proportional to eligibility",'data &amp; calculations'!AJ$3*'SIMD distributions'!I7,IF('HEALTH INEQUALITIES TOOL'!I$8="User specified distribution",'data &amp; calculations'!AJ$3*'SIMD distributions'!J7,0))))))))</f>
        <v>0</v>
      </c>
      <c r="AK8" s="160" t="s">
        <v>115</v>
      </c>
      <c r="AL8" s="480" t="e">
        <f>IF(P8=0,0,(AJ8/(P8-R8)))</f>
        <v>#N/A</v>
      </c>
      <c r="AM8" s="2" t="s">
        <v>321</v>
      </c>
      <c r="AN8" s="169" t="e">
        <f t="shared" si="6"/>
        <v>#N/A</v>
      </c>
      <c r="AO8" s="6" t="s">
        <v>121</v>
      </c>
      <c r="AP8" s="388">
        <v>1.39</v>
      </c>
      <c r="AQ8" s="160" t="s">
        <v>323</v>
      </c>
      <c r="AR8" s="188" t="e">
        <f t="shared" si="7"/>
        <v>#N/A</v>
      </c>
      <c r="AS8" s="6" t="s">
        <v>149</v>
      </c>
      <c r="AT8" s="490" t="s">
        <v>117</v>
      </c>
      <c r="AU8" s="491"/>
      <c r="AV8" s="490" t="s">
        <v>117</v>
      </c>
      <c r="AW8" s="491"/>
      <c r="AX8" s="490" t="s">
        <v>117</v>
      </c>
      <c r="AY8" s="6"/>
      <c r="AZ8" s="501" t="s">
        <v>117</v>
      </c>
      <c r="BA8" s="6"/>
      <c r="BB8" s="490" t="s">
        <v>117</v>
      </c>
      <c r="BC8" s="6"/>
      <c r="BD8" s="490" t="s">
        <v>117</v>
      </c>
      <c r="BE8" s="6"/>
      <c r="BF8" s="490" t="s">
        <v>117</v>
      </c>
      <c r="BG8" s="6"/>
      <c r="BH8" s="490" t="s">
        <v>117</v>
      </c>
      <c r="BI8" s="6"/>
      <c r="BJ8" s="490" t="s">
        <v>117</v>
      </c>
      <c r="BK8" s="508"/>
      <c r="BL8" s="490" t="s">
        <v>117</v>
      </c>
      <c r="BM8" s="490" t="s">
        <v>117</v>
      </c>
      <c r="BN8" s="490" t="s">
        <v>117</v>
      </c>
      <c r="BO8" s="490" t="s">
        <v>117</v>
      </c>
      <c r="BP8" s="490" t="s">
        <v>117</v>
      </c>
      <c r="BQ8" s="490" t="s">
        <v>117</v>
      </c>
      <c r="BR8" s="513" t="s">
        <v>117</v>
      </c>
      <c r="BS8" s="210" t="e">
        <f t="shared" si="8"/>
        <v>#N/A</v>
      </c>
      <c r="BT8" s="501" t="s">
        <v>117</v>
      </c>
      <c r="BU8" s="6"/>
      <c r="BV8" s="437" t="s">
        <v>117</v>
      </c>
      <c r="BW8" s="6"/>
      <c r="BX8" s="437" t="s">
        <v>117</v>
      </c>
      <c r="BY8" s="6" t="s">
        <v>291</v>
      </c>
      <c r="BZ8" s="437" t="s">
        <v>117</v>
      </c>
      <c r="CA8" s="46" t="s">
        <v>121</v>
      </c>
      <c r="CB8" s="437" t="s">
        <v>117</v>
      </c>
      <c r="CC8" s="6"/>
      <c r="CD8" s="437" t="s">
        <v>117</v>
      </c>
      <c r="CE8" s="6"/>
      <c r="CF8" s="437" t="s">
        <v>117</v>
      </c>
      <c r="CG8" s="6"/>
      <c r="CH8" s="437" t="s">
        <v>117</v>
      </c>
      <c r="CI8" s="46"/>
    </row>
    <row r="9" spans="1:87" ht="13.5" thickBot="1">
      <c r="A9" s="47" t="s">
        <v>70</v>
      </c>
      <c r="B9" s="266"/>
      <c r="C9" s="68"/>
      <c r="D9" s="146"/>
      <c r="E9" s="49"/>
      <c r="F9" s="403"/>
      <c r="G9" s="49"/>
      <c r="H9" s="83"/>
      <c r="I9" s="49"/>
      <c r="J9" s="580"/>
      <c r="K9" s="49"/>
      <c r="L9" s="417"/>
      <c r="M9" s="49"/>
      <c r="N9" s="428"/>
      <c r="O9" s="49"/>
      <c r="P9" s="146"/>
      <c r="Q9" s="50"/>
      <c r="R9" s="121"/>
      <c r="S9" s="49"/>
      <c r="T9" s="146"/>
      <c r="U9" s="49"/>
      <c r="V9" s="456"/>
      <c r="W9" s="50"/>
      <c r="X9" s="466"/>
      <c r="Y9" s="161"/>
      <c r="Z9" s="464"/>
      <c r="AA9" s="464"/>
      <c r="AB9" s="464"/>
      <c r="AC9" s="464"/>
      <c r="AD9" s="464"/>
      <c r="AE9" s="464"/>
      <c r="AF9" s="464"/>
      <c r="AG9" s="464"/>
      <c r="AH9" s="464"/>
      <c r="AI9" s="465"/>
      <c r="AJ9" s="146"/>
      <c r="AK9" s="161"/>
      <c r="AL9" s="481"/>
      <c r="AM9" s="474"/>
      <c r="AN9" s="146"/>
      <c r="AO9" s="49"/>
      <c r="AP9" s="389"/>
      <c r="AQ9" s="161"/>
      <c r="AR9" s="189"/>
      <c r="AS9" s="161"/>
      <c r="AT9" s="492"/>
      <c r="AU9" s="493"/>
      <c r="AV9" s="492"/>
      <c r="AW9" s="493"/>
      <c r="AX9" s="492"/>
      <c r="AY9" s="161"/>
      <c r="AZ9" s="502"/>
      <c r="BA9" s="161"/>
      <c r="BB9" s="492"/>
      <c r="BC9" s="161"/>
      <c r="BD9" s="492"/>
      <c r="BE9" s="161"/>
      <c r="BF9" s="492"/>
      <c r="BG9" s="161"/>
      <c r="BH9" s="492"/>
      <c r="BI9" s="161"/>
      <c r="BJ9" s="509"/>
      <c r="BK9" s="510"/>
      <c r="BL9" s="492"/>
      <c r="BM9" s="492"/>
      <c r="BN9" s="492"/>
      <c r="BO9" s="492"/>
      <c r="BP9" s="492"/>
      <c r="BQ9" s="492"/>
      <c r="BR9" s="211"/>
      <c r="BS9" s="218"/>
      <c r="BT9" s="48"/>
      <c r="BU9" s="161"/>
      <c r="BV9" s="417"/>
      <c r="BW9" s="49"/>
      <c r="BX9" s="517"/>
      <c r="BY9" s="49"/>
      <c r="BZ9" s="528"/>
      <c r="CA9" s="49"/>
      <c r="CB9" s="535"/>
      <c r="CC9" s="49"/>
      <c r="CD9" s="146"/>
      <c r="CE9" s="49"/>
      <c r="CF9" s="525"/>
      <c r="CG9" s="49"/>
      <c r="CH9" s="146"/>
      <c r="CI9" s="412"/>
    </row>
    <row r="10" spans="1:89" ht="12.75">
      <c r="A10" s="17" t="s">
        <v>58</v>
      </c>
      <c r="B10" s="358" t="e">
        <f>HLOOKUP('HEALTH INEQUALITIES TOOL'!$C$5,LookUpData!$B$1:$CH$256,LookUpData!CN10,FALSE)</f>
        <v>#N/A</v>
      </c>
      <c r="C10" s="5" t="s">
        <v>343</v>
      </c>
      <c r="D10" s="167" t="e">
        <f>SUM(D11:D15)</f>
        <v>#N/A</v>
      </c>
      <c r="E10" s="5" t="s">
        <v>343</v>
      </c>
      <c r="F10" s="400" t="e">
        <f>SUM(F11:F15)</f>
        <v>#N/A</v>
      </c>
      <c r="G10" s="5" t="s">
        <v>104</v>
      </c>
      <c r="H10" s="438" t="s">
        <v>117</v>
      </c>
      <c r="I10" s="5"/>
      <c r="J10" s="577" t="s">
        <v>117</v>
      </c>
      <c r="K10" s="5" t="s">
        <v>145</v>
      </c>
      <c r="L10" s="434" t="s">
        <v>117</v>
      </c>
      <c r="M10" s="5"/>
      <c r="N10" s="429" t="e">
        <f aca="true" t="shared" si="9" ref="N10:N15">P10/F10</f>
        <v>#N/A</v>
      </c>
      <c r="O10" s="2" t="s">
        <v>141</v>
      </c>
      <c r="P10" s="167" t="e">
        <f>SUM(P11:P15)</f>
        <v>#N/A</v>
      </c>
      <c r="Q10" s="43" t="s">
        <v>140</v>
      </c>
      <c r="R10" s="117" t="e">
        <f>SUM(R11:R15)</f>
        <v>#N/A</v>
      </c>
      <c r="S10" s="2" t="s">
        <v>122</v>
      </c>
      <c r="T10" s="167" t="e">
        <f>SUM(T11:T15)</f>
        <v>#N/A</v>
      </c>
      <c r="U10" s="2" t="s">
        <v>122</v>
      </c>
      <c r="V10" s="455" t="e">
        <f aca="true" t="shared" si="10" ref="V10:V15">IF(R10=0,"n/a",R10/P10)</f>
        <v>#N/A</v>
      </c>
      <c r="W10" s="43" t="s">
        <v>126</v>
      </c>
      <c r="X10" s="601" t="e">
        <f>X24</f>
        <v>#N/A</v>
      </c>
      <c r="Y10" s="126" t="s">
        <v>102</v>
      </c>
      <c r="Z10" s="458" t="s">
        <v>117</v>
      </c>
      <c r="AA10" s="458" t="s">
        <v>117</v>
      </c>
      <c r="AB10" s="458" t="s">
        <v>117</v>
      </c>
      <c r="AC10" s="458" t="s">
        <v>117</v>
      </c>
      <c r="AD10" s="458" t="s">
        <v>117</v>
      </c>
      <c r="AE10" s="458" t="s">
        <v>117</v>
      </c>
      <c r="AF10" s="458" t="s">
        <v>117</v>
      </c>
      <c r="AG10" s="458" t="s">
        <v>117</v>
      </c>
      <c r="AH10" s="458" t="s">
        <v>117</v>
      </c>
      <c r="AI10" s="459" t="s">
        <v>117</v>
      </c>
      <c r="AJ10" s="167" t="e">
        <f>SUM(AJ11:AJ15)</f>
        <v>#N/A</v>
      </c>
      <c r="AK10" s="2" t="s">
        <v>122</v>
      </c>
      <c r="AL10" s="480" t="e">
        <f aca="true" t="shared" si="11" ref="AL10:AL15">IF(P10=0,0,(AJ10/(P10-R10)))</f>
        <v>#N/A</v>
      </c>
      <c r="AM10" s="2" t="s">
        <v>321</v>
      </c>
      <c r="AN10" s="167" t="e">
        <f>SUM(AN11:AN15)</f>
        <v>#N/A</v>
      </c>
      <c r="AO10" s="2" t="s">
        <v>122</v>
      </c>
      <c r="AP10" s="386">
        <v>1.39</v>
      </c>
      <c r="AQ10" s="126" t="s">
        <v>323</v>
      </c>
      <c r="AR10" s="186" t="e">
        <f aca="true" t="shared" si="12" ref="AR10:AR15">(N10*(AP10-1))/(1+(N10*(AP10-1)))</f>
        <v>#N/A</v>
      </c>
      <c r="AS10" s="5" t="s">
        <v>149</v>
      </c>
      <c r="AT10" s="486" t="s">
        <v>117</v>
      </c>
      <c r="AU10" s="487"/>
      <c r="AV10" s="486" t="s">
        <v>117</v>
      </c>
      <c r="AW10" s="487"/>
      <c r="AX10" s="486" t="s">
        <v>117</v>
      </c>
      <c r="AY10" s="5"/>
      <c r="AZ10" s="499" t="s">
        <v>117</v>
      </c>
      <c r="BA10" s="202"/>
      <c r="BB10" s="486" t="s">
        <v>117</v>
      </c>
      <c r="BC10" s="202"/>
      <c r="BD10" s="486" t="s">
        <v>117</v>
      </c>
      <c r="BE10" s="202"/>
      <c r="BF10" s="486" t="s">
        <v>117</v>
      </c>
      <c r="BG10" s="202"/>
      <c r="BH10" s="486" t="s">
        <v>117</v>
      </c>
      <c r="BI10" s="202"/>
      <c r="BJ10" s="486" t="s">
        <v>117</v>
      </c>
      <c r="BK10" s="506"/>
      <c r="BL10" s="486" t="s">
        <v>117</v>
      </c>
      <c r="BM10" s="486" t="s">
        <v>117</v>
      </c>
      <c r="BN10" s="486" t="s">
        <v>117</v>
      </c>
      <c r="BO10" s="486" t="s">
        <v>117</v>
      </c>
      <c r="BP10" s="486" t="s">
        <v>117</v>
      </c>
      <c r="BQ10" s="486" t="s">
        <v>117</v>
      </c>
      <c r="BR10" s="212" t="e">
        <f>BR24</f>
        <v>#N/A</v>
      </c>
      <c r="BS10" s="219" t="e">
        <f>SUM(BS11:BS15)</f>
        <v>#N/A</v>
      </c>
      <c r="BT10" s="503">
        <v>27.4</v>
      </c>
      <c r="BU10" s="5" t="s">
        <v>168</v>
      </c>
      <c r="BV10" s="434" t="s">
        <v>117</v>
      </c>
      <c r="BW10" s="5"/>
      <c r="BX10" s="482" t="e">
        <f aca="true" t="shared" si="13" ref="BX10:BX15">BZ10/F10</f>
        <v>#N/A</v>
      </c>
      <c r="BY10" s="2" t="s">
        <v>293</v>
      </c>
      <c r="BZ10" s="524" t="e">
        <f>SUM(BZ11:BZ15)</f>
        <v>#N/A</v>
      </c>
      <c r="CA10" s="2" t="s">
        <v>287</v>
      </c>
      <c r="CB10" s="536" t="e">
        <f aca="true" t="shared" si="14" ref="CB10:CB15">IF(AN10-T10&gt;0,AN10-T10,0)</f>
        <v>#N/A</v>
      </c>
      <c r="CC10" s="2" t="s">
        <v>295</v>
      </c>
      <c r="CD10" s="545" t="e">
        <f aca="true" t="shared" si="15" ref="CD10:CD15">IF(V10-AP10&gt;0,V10-AP10,0)</f>
        <v>#N/A</v>
      </c>
      <c r="CE10" s="2" t="s">
        <v>296</v>
      </c>
      <c r="CF10" s="545" t="e">
        <f aca="true" t="shared" si="16" ref="CF10:CF15">B10-(CB10+CD10)</f>
        <v>#N/A</v>
      </c>
      <c r="CG10" s="2" t="s">
        <v>297</v>
      </c>
      <c r="CH10" s="543" t="e">
        <f aca="true" t="shared" si="17" ref="CH10:CH17">((CB10*(BX10-1.73))+(CD10*(BX10+1.73))+(CF10*BX10))/B10</f>
        <v>#N/A</v>
      </c>
      <c r="CI10" s="409" t="s">
        <v>299</v>
      </c>
      <c r="CK10" s="238"/>
    </row>
    <row r="11" spans="1:87" ht="12.75">
      <c r="A11" s="17" t="s">
        <v>23</v>
      </c>
      <c r="B11" s="359" t="e">
        <f>HLOOKUP('HEALTH INEQUALITIES TOOL'!$C$5,LookUpData!$B$1:$CH$256,LookUpData!CN11,FALSE)</f>
        <v>#N/A</v>
      </c>
      <c r="C11" s="2" t="s">
        <v>343</v>
      </c>
      <c r="D11" s="168" t="e">
        <f>SUM(D63:D81)</f>
        <v>#N/A</v>
      </c>
      <c r="E11" s="2" t="s">
        <v>343</v>
      </c>
      <c r="F11" s="401" t="e">
        <f>SUM(F68:F78)</f>
        <v>#N/A</v>
      </c>
      <c r="G11" s="2" t="s">
        <v>104</v>
      </c>
      <c r="H11" s="115">
        <v>0.271</v>
      </c>
      <c r="I11" s="2" t="s">
        <v>133</v>
      </c>
      <c r="J11" s="578" t="s">
        <v>117</v>
      </c>
      <c r="K11" s="2" t="s">
        <v>145</v>
      </c>
      <c r="L11" s="416">
        <f>H11/AVERAGE(H$11:H$15)</f>
        <v>1.037519142419602</v>
      </c>
      <c r="M11" s="2" t="s">
        <v>123</v>
      </c>
      <c r="N11" s="174" t="e">
        <f t="shared" si="9"/>
        <v>#N/A</v>
      </c>
      <c r="O11" s="2" t="s">
        <v>141</v>
      </c>
      <c r="P11" s="168" t="e">
        <f>SUM(P68:P78)</f>
        <v>#N/A</v>
      </c>
      <c r="Q11" s="44" t="s">
        <v>139</v>
      </c>
      <c r="R11" s="118" t="e">
        <f>SUM(R68:R78)</f>
        <v>#N/A</v>
      </c>
      <c r="S11" s="2" t="s">
        <v>124</v>
      </c>
      <c r="T11" s="168" t="e">
        <f>SUM(T68:T78)</f>
        <v>#N/A</v>
      </c>
      <c r="U11" s="2" t="s">
        <v>124</v>
      </c>
      <c r="V11" s="455" t="e">
        <f t="shared" si="10"/>
        <v>#N/A</v>
      </c>
      <c r="W11" s="44" t="s">
        <v>126</v>
      </c>
      <c r="X11" s="602" t="e">
        <f>IF(F11=0,"n/a",X63)</f>
        <v>#N/A</v>
      </c>
      <c r="Y11" s="126" t="s">
        <v>102</v>
      </c>
      <c r="Z11" s="460" t="s">
        <v>117</v>
      </c>
      <c r="AA11" s="460" t="s">
        <v>117</v>
      </c>
      <c r="AB11" s="460" t="s">
        <v>117</v>
      </c>
      <c r="AC11" s="460" t="s">
        <v>117</v>
      </c>
      <c r="AD11" s="460" t="s">
        <v>117</v>
      </c>
      <c r="AE11" s="460" t="s">
        <v>117</v>
      </c>
      <c r="AF11" s="460" t="s">
        <v>117</v>
      </c>
      <c r="AG11" s="460" t="s">
        <v>117</v>
      </c>
      <c r="AH11" s="460" t="s">
        <v>117</v>
      </c>
      <c r="AI11" s="461" t="s">
        <v>117</v>
      </c>
      <c r="AJ11" s="168" t="e">
        <f>SUM(AJ68:AJ78)</f>
        <v>#N/A</v>
      </c>
      <c r="AK11" s="2" t="s">
        <v>124</v>
      </c>
      <c r="AL11" s="480" t="e">
        <f t="shared" si="11"/>
        <v>#N/A</v>
      </c>
      <c r="AM11" s="2" t="s">
        <v>321</v>
      </c>
      <c r="AN11" s="168" t="e">
        <f>SUM(AN68:AN78)</f>
        <v>#N/A</v>
      </c>
      <c r="AO11" s="2" t="s">
        <v>124</v>
      </c>
      <c r="AP11" s="387">
        <v>1.39</v>
      </c>
      <c r="AQ11" s="126" t="s">
        <v>323</v>
      </c>
      <c r="AR11" s="187" t="e">
        <f t="shared" si="12"/>
        <v>#N/A</v>
      </c>
      <c r="AS11" s="2" t="s">
        <v>149</v>
      </c>
      <c r="AT11" s="488" t="s">
        <v>117</v>
      </c>
      <c r="AU11" s="489"/>
      <c r="AV11" s="488" t="s">
        <v>117</v>
      </c>
      <c r="AW11" s="489"/>
      <c r="AX11" s="488" t="s">
        <v>117</v>
      </c>
      <c r="AY11" s="2"/>
      <c r="AZ11" s="500" t="s">
        <v>117</v>
      </c>
      <c r="BA11" s="203"/>
      <c r="BB11" s="488" t="s">
        <v>117</v>
      </c>
      <c r="BC11" s="203"/>
      <c r="BD11" s="488" t="s">
        <v>117</v>
      </c>
      <c r="BE11" s="203"/>
      <c r="BF11" s="488" t="s">
        <v>117</v>
      </c>
      <c r="BG11" s="203"/>
      <c r="BH11" s="488" t="s">
        <v>117</v>
      </c>
      <c r="BI11" s="203"/>
      <c r="BJ11" s="488" t="s">
        <v>117</v>
      </c>
      <c r="BK11" s="507"/>
      <c r="BL11" s="488" t="s">
        <v>117</v>
      </c>
      <c r="BM11" s="488" t="s">
        <v>117</v>
      </c>
      <c r="BN11" s="488" t="s">
        <v>117</v>
      </c>
      <c r="BO11" s="488" t="s">
        <v>117</v>
      </c>
      <c r="BP11" s="488" t="s">
        <v>117</v>
      </c>
      <c r="BQ11" s="488" t="s">
        <v>117</v>
      </c>
      <c r="BR11" s="213" t="e">
        <f>BR63</f>
        <v>#N/A</v>
      </c>
      <c r="BS11" s="216" t="e">
        <f>SUM(BS68:BS78)</f>
        <v>#N/A</v>
      </c>
      <c r="BT11" s="504">
        <v>27.4</v>
      </c>
      <c r="BU11" s="2" t="s">
        <v>168</v>
      </c>
      <c r="BV11" s="416">
        <f>BT11/AVERAGE(BT$11:BT$15)</f>
        <v>1</v>
      </c>
      <c r="BW11" s="2" t="s">
        <v>123</v>
      </c>
      <c r="BX11" s="482" t="e">
        <f t="shared" si="13"/>
        <v>#N/A</v>
      </c>
      <c r="BY11" s="2" t="s">
        <v>293</v>
      </c>
      <c r="BZ11" s="524" t="e">
        <f>SUM(BZ68:BZ78)</f>
        <v>#N/A</v>
      </c>
      <c r="CA11" s="2" t="s">
        <v>288</v>
      </c>
      <c r="CB11" s="537" t="e">
        <f t="shared" si="14"/>
        <v>#N/A</v>
      </c>
      <c r="CC11" s="2" t="s">
        <v>295</v>
      </c>
      <c r="CD11" s="363" t="e">
        <f t="shared" si="15"/>
        <v>#N/A</v>
      </c>
      <c r="CE11" s="2" t="s">
        <v>296</v>
      </c>
      <c r="CF11" s="363" t="e">
        <f t="shared" si="16"/>
        <v>#N/A</v>
      </c>
      <c r="CG11" s="2" t="s">
        <v>297</v>
      </c>
      <c r="CH11" s="543" t="e">
        <f t="shared" si="17"/>
        <v>#N/A</v>
      </c>
      <c r="CI11" s="410" t="s">
        <v>299</v>
      </c>
    </row>
    <row r="12" spans="1:87" ht="12.75">
      <c r="A12" s="17" t="s">
        <v>24</v>
      </c>
      <c r="B12" s="359" t="e">
        <f>HLOOKUP('HEALTH INEQUALITIES TOOL'!$C$5,LookUpData!$B$1:$CH$256,LookUpData!CN12,FALSE)</f>
        <v>#N/A</v>
      </c>
      <c r="C12" s="2" t="s">
        <v>343</v>
      </c>
      <c r="D12" s="168" t="e">
        <f>SUM(D102:D120)</f>
        <v>#N/A</v>
      </c>
      <c r="E12" s="2" t="s">
        <v>343</v>
      </c>
      <c r="F12" s="401" t="e">
        <f>SUM(F107:F117)</f>
        <v>#N/A</v>
      </c>
      <c r="G12" s="2" t="s">
        <v>104</v>
      </c>
      <c r="H12" s="115">
        <v>0.26899999999999996</v>
      </c>
      <c r="I12" s="2" t="s">
        <v>133</v>
      </c>
      <c r="J12" s="578" t="s">
        <v>117</v>
      </c>
      <c r="K12" s="2" t="s">
        <v>145</v>
      </c>
      <c r="L12" s="416">
        <f>H12/AVERAGE(H$11:H$15)</f>
        <v>1.0298621745788668</v>
      </c>
      <c r="M12" s="2" t="s">
        <v>123</v>
      </c>
      <c r="N12" s="174" t="e">
        <f t="shared" si="9"/>
        <v>#N/A</v>
      </c>
      <c r="O12" s="2" t="s">
        <v>141</v>
      </c>
      <c r="P12" s="168" t="e">
        <f>SUM(P107:P117)</f>
        <v>#N/A</v>
      </c>
      <c r="Q12" s="44" t="s">
        <v>139</v>
      </c>
      <c r="R12" s="118" t="e">
        <f>SUM(R107:R117)</f>
        <v>#N/A</v>
      </c>
      <c r="S12" s="2" t="s">
        <v>124</v>
      </c>
      <c r="T12" s="168" t="e">
        <f>SUM(T107:T117)</f>
        <v>#N/A</v>
      </c>
      <c r="U12" s="2" t="s">
        <v>124</v>
      </c>
      <c r="V12" s="455" t="e">
        <f t="shared" si="10"/>
        <v>#N/A</v>
      </c>
      <c r="W12" s="44" t="s">
        <v>126</v>
      </c>
      <c r="X12" s="602" t="e">
        <f>IF(F12=0,"n/a",X102)</f>
        <v>#N/A</v>
      </c>
      <c r="Y12" s="126" t="s">
        <v>102</v>
      </c>
      <c r="Z12" s="460" t="s">
        <v>117</v>
      </c>
      <c r="AA12" s="460" t="s">
        <v>117</v>
      </c>
      <c r="AB12" s="460" t="s">
        <v>117</v>
      </c>
      <c r="AC12" s="460" t="s">
        <v>117</v>
      </c>
      <c r="AD12" s="460" t="s">
        <v>117</v>
      </c>
      <c r="AE12" s="460" t="s">
        <v>117</v>
      </c>
      <c r="AF12" s="460" t="s">
        <v>117</v>
      </c>
      <c r="AG12" s="460" t="s">
        <v>117</v>
      </c>
      <c r="AH12" s="460" t="s">
        <v>117</v>
      </c>
      <c r="AI12" s="461" t="s">
        <v>117</v>
      </c>
      <c r="AJ12" s="168" t="e">
        <f>SUM(AJ107:AJ117)</f>
        <v>#N/A</v>
      </c>
      <c r="AK12" s="2" t="s">
        <v>124</v>
      </c>
      <c r="AL12" s="480" t="e">
        <f t="shared" si="11"/>
        <v>#N/A</v>
      </c>
      <c r="AM12" s="2" t="s">
        <v>321</v>
      </c>
      <c r="AN12" s="168" t="e">
        <f>SUM(AN107:AN117)</f>
        <v>#N/A</v>
      </c>
      <c r="AO12" s="2" t="s">
        <v>124</v>
      </c>
      <c r="AP12" s="387">
        <v>1.39</v>
      </c>
      <c r="AQ12" s="126" t="s">
        <v>323</v>
      </c>
      <c r="AR12" s="187" t="e">
        <f t="shared" si="12"/>
        <v>#N/A</v>
      </c>
      <c r="AS12" s="2" t="s">
        <v>149</v>
      </c>
      <c r="AT12" s="488" t="s">
        <v>117</v>
      </c>
      <c r="AU12" s="489"/>
      <c r="AV12" s="488" t="s">
        <v>117</v>
      </c>
      <c r="AW12" s="489"/>
      <c r="AX12" s="488" t="s">
        <v>117</v>
      </c>
      <c r="AY12" s="2"/>
      <c r="AZ12" s="500" t="s">
        <v>117</v>
      </c>
      <c r="BA12" s="203"/>
      <c r="BB12" s="488" t="s">
        <v>117</v>
      </c>
      <c r="BC12" s="203"/>
      <c r="BD12" s="488" t="s">
        <v>117</v>
      </c>
      <c r="BE12" s="203"/>
      <c r="BF12" s="488" t="s">
        <v>117</v>
      </c>
      <c r="BG12" s="203"/>
      <c r="BH12" s="488" t="s">
        <v>117</v>
      </c>
      <c r="BI12" s="203"/>
      <c r="BJ12" s="488" t="s">
        <v>117</v>
      </c>
      <c r="BK12" s="507"/>
      <c r="BL12" s="488" t="s">
        <v>117</v>
      </c>
      <c r="BM12" s="488" t="s">
        <v>117</v>
      </c>
      <c r="BN12" s="488" t="s">
        <v>117</v>
      </c>
      <c r="BO12" s="488" t="s">
        <v>117</v>
      </c>
      <c r="BP12" s="488" t="s">
        <v>117</v>
      </c>
      <c r="BQ12" s="488" t="s">
        <v>117</v>
      </c>
      <c r="BR12" s="213" t="e">
        <f>BR102</f>
        <v>#N/A</v>
      </c>
      <c r="BS12" s="216" t="e">
        <f>SUM(BS107:BS117)</f>
        <v>#N/A</v>
      </c>
      <c r="BT12" s="504">
        <v>27.4</v>
      </c>
      <c r="BU12" s="2" t="s">
        <v>168</v>
      </c>
      <c r="BV12" s="416">
        <f>BT12/AVERAGE(BT$11:BT$15)</f>
        <v>1</v>
      </c>
      <c r="BW12" s="2" t="s">
        <v>123</v>
      </c>
      <c r="BX12" s="482" t="e">
        <f t="shared" si="13"/>
        <v>#N/A</v>
      </c>
      <c r="BY12" s="2" t="s">
        <v>293</v>
      </c>
      <c r="BZ12" s="524" t="e">
        <f>SUM(BZ107:BZ117)</f>
        <v>#N/A</v>
      </c>
      <c r="CA12" s="2" t="s">
        <v>288</v>
      </c>
      <c r="CB12" s="537" t="e">
        <f t="shared" si="14"/>
        <v>#N/A</v>
      </c>
      <c r="CC12" s="2" t="s">
        <v>295</v>
      </c>
      <c r="CD12" s="363" t="e">
        <f t="shared" si="15"/>
        <v>#N/A</v>
      </c>
      <c r="CE12" s="2" t="s">
        <v>296</v>
      </c>
      <c r="CF12" s="363" t="e">
        <f t="shared" si="16"/>
        <v>#N/A</v>
      </c>
      <c r="CG12" s="2" t="s">
        <v>297</v>
      </c>
      <c r="CH12" s="543" t="e">
        <f t="shared" si="17"/>
        <v>#N/A</v>
      </c>
      <c r="CI12" s="410" t="s">
        <v>299</v>
      </c>
    </row>
    <row r="13" spans="1:87" ht="12.75">
      <c r="A13" s="17" t="s">
        <v>25</v>
      </c>
      <c r="B13" s="359" t="e">
        <f>HLOOKUP('HEALTH INEQUALITIES TOOL'!$C$5,LookUpData!$B$1:$CH$256,LookUpData!CN13,FALSE)</f>
        <v>#N/A</v>
      </c>
      <c r="C13" s="2" t="s">
        <v>343</v>
      </c>
      <c r="D13" s="168" t="e">
        <f>SUM(D141:D159)</f>
        <v>#N/A</v>
      </c>
      <c r="E13" s="2" t="s">
        <v>343</v>
      </c>
      <c r="F13" s="401" t="e">
        <f>SUM(F146:F156)</f>
        <v>#N/A</v>
      </c>
      <c r="G13" s="2" t="s">
        <v>104</v>
      </c>
      <c r="H13" s="115">
        <v>0.266</v>
      </c>
      <c r="I13" s="2" t="s">
        <v>133</v>
      </c>
      <c r="J13" s="578" t="s">
        <v>117</v>
      </c>
      <c r="K13" s="2" t="s">
        <v>145</v>
      </c>
      <c r="L13" s="416">
        <f>H13/AVERAGE(H$11:H$15)</f>
        <v>1.0183767228177643</v>
      </c>
      <c r="M13" s="2" t="s">
        <v>123</v>
      </c>
      <c r="N13" s="174" t="e">
        <f t="shared" si="9"/>
        <v>#N/A</v>
      </c>
      <c r="O13" s="2" t="s">
        <v>141</v>
      </c>
      <c r="P13" s="168" t="e">
        <f>SUM(P146:P156)</f>
        <v>#N/A</v>
      </c>
      <c r="Q13" s="44" t="s">
        <v>139</v>
      </c>
      <c r="R13" s="118" t="e">
        <f>SUM(R146:R156)</f>
        <v>#N/A</v>
      </c>
      <c r="S13" s="2" t="s">
        <v>124</v>
      </c>
      <c r="T13" s="168" t="e">
        <f>SUM(T146:T156)</f>
        <v>#N/A</v>
      </c>
      <c r="U13" s="2" t="s">
        <v>124</v>
      </c>
      <c r="V13" s="455" t="e">
        <f t="shared" si="10"/>
        <v>#N/A</v>
      </c>
      <c r="W13" s="44" t="s">
        <v>126</v>
      </c>
      <c r="X13" s="602" t="e">
        <f>IF(F13=0,"n/a",X141)</f>
        <v>#N/A</v>
      </c>
      <c r="Y13" s="126" t="s">
        <v>102</v>
      </c>
      <c r="Z13" s="460" t="s">
        <v>117</v>
      </c>
      <c r="AA13" s="460" t="s">
        <v>117</v>
      </c>
      <c r="AB13" s="460" t="s">
        <v>117</v>
      </c>
      <c r="AC13" s="460" t="s">
        <v>117</v>
      </c>
      <c r="AD13" s="460" t="s">
        <v>117</v>
      </c>
      <c r="AE13" s="460" t="s">
        <v>117</v>
      </c>
      <c r="AF13" s="460" t="s">
        <v>117</v>
      </c>
      <c r="AG13" s="460" t="s">
        <v>117</v>
      </c>
      <c r="AH13" s="460" t="s">
        <v>117</v>
      </c>
      <c r="AI13" s="461" t="s">
        <v>117</v>
      </c>
      <c r="AJ13" s="168" t="e">
        <f>SUM(AJ146:AJ156)</f>
        <v>#N/A</v>
      </c>
      <c r="AK13" s="2" t="s">
        <v>124</v>
      </c>
      <c r="AL13" s="480" t="e">
        <f t="shared" si="11"/>
        <v>#N/A</v>
      </c>
      <c r="AM13" s="2" t="s">
        <v>321</v>
      </c>
      <c r="AN13" s="168" t="e">
        <f>SUM(AN146:AN156)</f>
        <v>#N/A</v>
      </c>
      <c r="AO13" s="2" t="s">
        <v>124</v>
      </c>
      <c r="AP13" s="387">
        <v>1.39</v>
      </c>
      <c r="AQ13" s="126" t="s">
        <v>323</v>
      </c>
      <c r="AR13" s="187" t="e">
        <f t="shared" si="12"/>
        <v>#N/A</v>
      </c>
      <c r="AS13" s="2" t="s">
        <v>149</v>
      </c>
      <c r="AT13" s="488" t="s">
        <v>117</v>
      </c>
      <c r="AU13" s="489"/>
      <c r="AV13" s="488" t="s">
        <v>117</v>
      </c>
      <c r="AW13" s="489"/>
      <c r="AX13" s="488" t="s">
        <v>117</v>
      </c>
      <c r="AY13" s="2"/>
      <c r="AZ13" s="500" t="s">
        <v>117</v>
      </c>
      <c r="BA13" s="203"/>
      <c r="BB13" s="488" t="s">
        <v>117</v>
      </c>
      <c r="BC13" s="203"/>
      <c r="BD13" s="488" t="s">
        <v>117</v>
      </c>
      <c r="BE13" s="203"/>
      <c r="BF13" s="488" t="s">
        <v>117</v>
      </c>
      <c r="BG13" s="203"/>
      <c r="BH13" s="488" t="s">
        <v>117</v>
      </c>
      <c r="BI13" s="203"/>
      <c r="BJ13" s="488" t="s">
        <v>117</v>
      </c>
      <c r="BK13" s="507"/>
      <c r="BL13" s="488" t="s">
        <v>117</v>
      </c>
      <c r="BM13" s="488" t="s">
        <v>117</v>
      </c>
      <c r="BN13" s="488" t="s">
        <v>117</v>
      </c>
      <c r="BO13" s="488" t="s">
        <v>117</v>
      </c>
      <c r="BP13" s="488" t="s">
        <v>117</v>
      </c>
      <c r="BQ13" s="488" t="s">
        <v>117</v>
      </c>
      <c r="BR13" s="213" t="e">
        <f>BR141</f>
        <v>#N/A</v>
      </c>
      <c r="BS13" s="216" t="e">
        <f>SUM(BS146:BS156)</f>
        <v>#N/A</v>
      </c>
      <c r="BT13" s="504">
        <v>27.5</v>
      </c>
      <c r="BU13" s="2" t="s">
        <v>168</v>
      </c>
      <c r="BV13" s="416">
        <f>BT13/AVERAGE(BT$11:BT$15)</f>
        <v>1.0036496350364965</v>
      </c>
      <c r="BW13" s="2" t="s">
        <v>123</v>
      </c>
      <c r="BX13" s="482" t="e">
        <f t="shared" si="13"/>
        <v>#N/A</v>
      </c>
      <c r="BY13" s="2" t="s">
        <v>293</v>
      </c>
      <c r="BZ13" s="524" t="e">
        <f>SUM(BZ146:BZ156)</f>
        <v>#N/A</v>
      </c>
      <c r="CA13" s="2" t="s">
        <v>288</v>
      </c>
      <c r="CB13" s="537" t="e">
        <f t="shared" si="14"/>
        <v>#N/A</v>
      </c>
      <c r="CC13" s="2" t="s">
        <v>295</v>
      </c>
      <c r="CD13" s="363" t="e">
        <f t="shared" si="15"/>
        <v>#N/A</v>
      </c>
      <c r="CE13" s="2" t="s">
        <v>296</v>
      </c>
      <c r="CF13" s="363" t="e">
        <f t="shared" si="16"/>
        <v>#N/A</v>
      </c>
      <c r="CG13" s="2" t="s">
        <v>297</v>
      </c>
      <c r="CH13" s="543" t="e">
        <f t="shared" si="17"/>
        <v>#N/A</v>
      </c>
      <c r="CI13" s="410" t="s">
        <v>299</v>
      </c>
    </row>
    <row r="14" spans="1:87" ht="12.75">
      <c r="A14" s="17" t="s">
        <v>26</v>
      </c>
      <c r="B14" s="359" t="e">
        <f>HLOOKUP('HEALTH INEQUALITIES TOOL'!$C$5,LookUpData!$B$1:$CH$256,LookUpData!CN14,FALSE)</f>
        <v>#N/A</v>
      </c>
      <c r="C14" s="2" t="s">
        <v>343</v>
      </c>
      <c r="D14" s="168" t="e">
        <f>SUM(D180:D198)</f>
        <v>#N/A</v>
      </c>
      <c r="E14" s="2" t="s">
        <v>343</v>
      </c>
      <c r="F14" s="401" t="e">
        <f>SUM(F185:F195)</f>
        <v>#N/A</v>
      </c>
      <c r="G14" s="2" t="s">
        <v>104</v>
      </c>
      <c r="H14" s="115">
        <v>0.23800000000000002</v>
      </c>
      <c r="I14" s="2" t="s">
        <v>133</v>
      </c>
      <c r="J14" s="578" t="s">
        <v>117</v>
      </c>
      <c r="K14" s="2" t="s">
        <v>145</v>
      </c>
      <c r="L14" s="416">
        <f>H14/AVERAGE(H$11:H$15)</f>
        <v>0.9111791730474733</v>
      </c>
      <c r="M14" s="2" t="s">
        <v>123</v>
      </c>
      <c r="N14" s="174" t="e">
        <f t="shared" si="9"/>
        <v>#N/A</v>
      </c>
      <c r="O14" s="2" t="s">
        <v>141</v>
      </c>
      <c r="P14" s="168" t="e">
        <f>SUM(P185:P195)</f>
        <v>#N/A</v>
      </c>
      <c r="Q14" s="44" t="s">
        <v>139</v>
      </c>
      <c r="R14" s="118" t="e">
        <f>SUM(R185:R195)</f>
        <v>#N/A</v>
      </c>
      <c r="S14" s="2" t="s">
        <v>124</v>
      </c>
      <c r="T14" s="168" t="e">
        <f>SUM(T185:T195)</f>
        <v>#N/A</v>
      </c>
      <c r="U14" s="2" t="s">
        <v>124</v>
      </c>
      <c r="V14" s="455" t="e">
        <f t="shared" si="10"/>
        <v>#N/A</v>
      </c>
      <c r="W14" s="44" t="s">
        <v>126</v>
      </c>
      <c r="X14" s="602" t="e">
        <f>IF(F14=0,"n/a",X180)</f>
        <v>#N/A</v>
      </c>
      <c r="Y14" s="126" t="s">
        <v>102</v>
      </c>
      <c r="Z14" s="460" t="s">
        <v>117</v>
      </c>
      <c r="AA14" s="460" t="s">
        <v>117</v>
      </c>
      <c r="AB14" s="460" t="s">
        <v>117</v>
      </c>
      <c r="AC14" s="460" t="s">
        <v>117</v>
      </c>
      <c r="AD14" s="460" t="s">
        <v>117</v>
      </c>
      <c r="AE14" s="460" t="s">
        <v>117</v>
      </c>
      <c r="AF14" s="460" t="s">
        <v>117</v>
      </c>
      <c r="AG14" s="460" t="s">
        <v>117</v>
      </c>
      <c r="AH14" s="460" t="s">
        <v>117</v>
      </c>
      <c r="AI14" s="461" t="s">
        <v>117</v>
      </c>
      <c r="AJ14" s="168" t="e">
        <f>SUM(AJ185:AJ195)</f>
        <v>#N/A</v>
      </c>
      <c r="AK14" s="2" t="s">
        <v>124</v>
      </c>
      <c r="AL14" s="480" t="e">
        <f t="shared" si="11"/>
        <v>#N/A</v>
      </c>
      <c r="AM14" s="2" t="s">
        <v>321</v>
      </c>
      <c r="AN14" s="168" t="e">
        <f>SUM(AN185:AN195)</f>
        <v>#N/A</v>
      </c>
      <c r="AO14" s="2" t="s">
        <v>124</v>
      </c>
      <c r="AP14" s="387">
        <v>1.39</v>
      </c>
      <c r="AQ14" s="126" t="s">
        <v>323</v>
      </c>
      <c r="AR14" s="187" t="e">
        <f t="shared" si="12"/>
        <v>#N/A</v>
      </c>
      <c r="AS14" s="2" t="s">
        <v>149</v>
      </c>
      <c r="AT14" s="488" t="s">
        <v>117</v>
      </c>
      <c r="AU14" s="489"/>
      <c r="AV14" s="488" t="s">
        <v>117</v>
      </c>
      <c r="AW14" s="489"/>
      <c r="AX14" s="488" t="s">
        <v>117</v>
      </c>
      <c r="AY14" s="2"/>
      <c r="AZ14" s="500" t="s">
        <v>117</v>
      </c>
      <c r="BA14" s="203"/>
      <c r="BB14" s="488" t="s">
        <v>117</v>
      </c>
      <c r="BC14" s="203"/>
      <c r="BD14" s="488" t="s">
        <v>117</v>
      </c>
      <c r="BE14" s="203"/>
      <c r="BF14" s="488" t="s">
        <v>117</v>
      </c>
      <c r="BG14" s="203"/>
      <c r="BH14" s="488" t="s">
        <v>117</v>
      </c>
      <c r="BI14" s="203"/>
      <c r="BJ14" s="488" t="s">
        <v>117</v>
      </c>
      <c r="BK14" s="507"/>
      <c r="BL14" s="488" t="s">
        <v>117</v>
      </c>
      <c r="BM14" s="488" t="s">
        <v>117</v>
      </c>
      <c r="BN14" s="488" t="s">
        <v>117</v>
      </c>
      <c r="BO14" s="488" t="s">
        <v>117</v>
      </c>
      <c r="BP14" s="488" t="s">
        <v>117</v>
      </c>
      <c r="BQ14" s="488" t="s">
        <v>117</v>
      </c>
      <c r="BR14" s="213" t="e">
        <f>BR180</f>
        <v>#N/A</v>
      </c>
      <c r="BS14" s="216" t="e">
        <f>SUM(BS185:BS195)</f>
        <v>#N/A</v>
      </c>
      <c r="BT14" s="504">
        <v>27.3</v>
      </c>
      <c r="BU14" s="2" t="s">
        <v>168</v>
      </c>
      <c r="BV14" s="416">
        <f>BT14/AVERAGE(BT$11:BT$15)</f>
        <v>0.9963503649635037</v>
      </c>
      <c r="BW14" s="2" t="s">
        <v>123</v>
      </c>
      <c r="BX14" s="482" t="e">
        <f t="shared" si="13"/>
        <v>#N/A</v>
      </c>
      <c r="BY14" s="2" t="s">
        <v>293</v>
      </c>
      <c r="BZ14" s="524" t="e">
        <f>SUM(BZ185:BZ195)</f>
        <v>#N/A</v>
      </c>
      <c r="CA14" s="2" t="s">
        <v>288</v>
      </c>
      <c r="CB14" s="537" t="e">
        <f t="shared" si="14"/>
        <v>#N/A</v>
      </c>
      <c r="CC14" s="2" t="s">
        <v>295</v>
      </c>
      <c r="CD14" s="363" t="e">
        <f t="shared" si="15"/>
        <v>#N/A</v>
      </c>
      <c r="CE14" s="2" t="s">
        <v>296</v>
      </c>
      <c r="CF14" s="363" t="e">
        <f t="shared" si="16"/>
        <v>#N/A</v>
      </c>
      <c r="CG14" s="2" t="s">
        <v>297</v>
      </c>
      <c r="CH14" s="543" t="e">
        <f t="shared" si="17"/>
        <v>#N/A</v>
      </c>
      <c r="CI14" s="410" t="s">
        <v>299</v>
      </c>
    </row>
    <row r="15" spans="1:87" ht="13.5" thickBot="1">
      <c r="A15" s="18" t="s">
        <v>27</v>
      </c>
      <c r="B15" s="360" t="e">
        <f>HLOOKUP('HEALTH INEQUALITIES TOOL'!$C$5,LookUpData!$B$1:$CH$256,LookUpData!CN15,FALSE)</f>
        <v>#N/A</v>
      </c>
      <c r="C15" s="2" t="s">
        <v>343</v>
      </c>
      <c r="D15" s="168" t="e">
        <f>SUM(D219:D237)</f>
        <v>#N/A</v>
      </c>
      <c r="E15" s="6" t="s">
        <v>343</v>
      </c>
      <c r="F15" s="401" t="e">
        <f>SUM(F224:F234)</f>
        <v>#N/A</v>
      </c>
      <c r="G15" s="6" t="s">
        <v>104</v>
      </c>
      <c r="H15" s="115">
        <v>0.262</v>
      </c>
      <c r="I15" s="2" t="s">
        <v>133</v>
      </c>
      <c r="J15" s="579" t="s">
        <v>117</v>
      </c>
      <c r="K15" s="6" t="s">
        <v>145</v>
      </c>
      <c r="L15" s="416">
        <f>H15/AVERAGE(H$11:H$15)</f>
        <v>1.003062787136294</v>
      </c>
      <c r="M15" s="6" t="s">
        <v>123</v>
      </c>
      <c r="N15" s="174" t="e">
        <f t="shared" si="9"/>
        <v>#N/A</v>
      </c>
      <c r="O15" s="6" t="s">
        <v>141</v>
      </c>
      <c r="P15" s="169" t="e">
        <f>SUM(P224:P234)</f>
        <v>#N/A</v>
      </c>
      <c r="Q15" s="44" t="s">
        <v>139</v>
      </c>
      <c r="R15" s="118" t="e">
        <f>SUM(R224:R234)</f>
        <v>#N/A</v>
      </c>
      <c r="S15" s="2" t="s">
        <v>124</v>
      </c>
      <c r="T15" s="169" t="e">
        <f>SUM(T224:T234)</f>
        <v>#N/A</v>
      </c>
      <c r="U15" s="2" t="s">
        <v>124</v>
      </c>
      <c r="V15" s="455" t="e">
        <f t="shared" si="10"/>
        <v>#N/A</v>
      </c>
      <c r="W15" s="46" t="s">
        <v>126</v>
      </c>
      <c r="X15" s="603" t="e">
        <f>IF(F15=0,"n/a",X219)</f>
        <v>#N/A</v>
      </c>
      <c r="Y15" s="160" t="s">
        <v>102</v>
      </c>
      <c r="Z15" s="462" t="s">
        <v>117</v>
      </c>
      <c r="AA15" s="462" t="s">
        <v>117</v>
      </c>
      <c r="AB15" s="462" t="s">
        <v>117</v>
      </c>
      <c r="AC15" s="462" t="s">
        <v>117</v>
      </c>
      <c r="AD15" s="462" t="s">
        <v>117</v>
      </c>
      <c r="AE15" s="462" t="s">
        <v>117</v>
      </c>
      <c r="AF15" s="462" t="s">
        <v>117</v>
      </c>
      <c r="AG15" s="462" t="s">
        <v>117</v>
      </c>
      <c r="AH15" s="462" t="s">
        <v>117</v>
      </c>
      <c r="AI15" s="463" t="s">
        <v>117</v>
      </c>
      <c r="AJ15" s="168" t="e">
        <f>SUM(AJ224:AJ234)</f>
        <v>#N/A</v>
      </c>
      <c r="AK15" s="2" t="s">
        <v>124</v>
      </c>
      <c r="AL15" s="480" t="e">
        <f t="shared" si="11"/>
        <v>#N/A</v>
      </c>
      <c r="AM15" s="2" t="s">
        <v>321</v>
      </c>
      <c r="AN15" s="169" t="e">
        <f>SUM(AN224:AN234)</f>
        <v>#N/A</v>
      </c>
      <c r="AO15" s="2" t="s">
        <v>124</v>
      </c>
      <c r="AP15" s="388">
        <v>1.39</v>
      </c>
      <c r="AQ15" s="160" t="s">
        <v>323</v>
      </c>
      <c r="AR15" s="188" t="e">
        <f t="shared" si="12"/>
        <v>#N/A</v>
      </c>
      <c r="AS15" s="6" t="s">
        <v>149</v>
      </c>
      <c r="AT15" s="490" t="s">
        <v>117</v>
      </c>
      <c r="AU15" s="491"/>
      <c r="AV15" s="490" t="s">
        <v>117</v>
      </c>
      <c r="AW15" s="491"/>
      <c r="AX15" s="490" t="s">
        <v>117</v>
      </c>
      <c r="AY15" s="6"/>
      <c r="AZ15" s="501" t="s">
        <v>117</v>
      </c>
      <c r="BA15" s="204"/>
      <c r="BB15" s="490" t="s">
        <v>117</v>
      </c>
      <c r="BC15" s="204"/>
      <c r="BD15" s="490" t="s">
        <v>117</v>
      </c>
      <c r="BE15" s="204"/>
      <c r="BF15" s="490" t="s">
        <v>117</v>
      </c>
      <c r="BG15" s="204"/>
      <c r="BH15" s="490" t="s">
        <v>117</v>
      </c>
      <c r="BI15" s="204"/>
      <c r="BJ15" s="490" t="s">
        <v>117</v>
      </c>
      <c r="BK15" s="508"/>
      <c r="BL15" s="490" t="s">
        <v>117</v>
      </c>
      <c r="BM15" s="490" t="s">
        <v>117</v>
      </c>
      <c r="BN15" s="490" t="s">
        <v>117</v>
      </c>
      <c r="BO15" s="490" t="s">
        <v>117</v>
      </c>
      <c r="BP15" s="490" t="s">
        <v>117</v>
      </c>
      <c r="BQ15" s="490" t="s">
        <v>117</v>
      </c>
      <c r="BR15" s="214" t="e">
        <f>BR219</f>
        <v>#N/A</v>
      </c>
      <c r="BS15" s="217" t="e">
        <f>SUM(BS224:BS234)</f>
        <v>#N/A</v>
      </c>
      <c r="BT15" s="504">
        <v>27.4</v>
      </c>
      <c r="BU15" s="6" t="s">
        <v>168</v>
      </c>
      <c r="BV15" s="416">
        <f>BT15/AVERAGE(BT$11:BT$15)</f>
        <v>1</v>
      </c>
      <c r="BW15" s="6" t="s">
        <v>123</v>
      </c>
      <c r="BX15" s="482" t="e">
        <f t="shared" si="13"/>
        <v>#N/A</v>
      </c>
      <c r="BY15" s="2" t="s">
        <v>293</v>
      </c>
      <c r="BZ15" s="524" t="e">
        <f>SUM(BZ224:BZ234)</f>
        <v>#N/A</v>
      </c>
      <c r="CA15" s="2" t="s">
        <v>288</v>
      </c>
      <c r="CB15" s="548" t="e">
        <f t="shared" si="14"/>
        <v>#N/A</v>
      </c>
      <c r="CC15" s="2" t="s">
        <v>295</v>
      </c>
      <c r="CD15" s="364" t="e">
        <f t="shared" si="15"/>
        <v>#N/A</v>
      </c>
      <c r="CE15" s="2" t="s">
        <v>296</v>
      </c>
      <c r="CF15" s="364" t="e">
        <f t="shared" si="16"/>
        <v>#N/A</v>
      </c>
      <c r="CG15" s="2" t="s">
        <v>297</v>
      </c>
      <c r="CH15" s="543" t="e">
        <f t="shared" si="17"/>
        <v>#N/A</v>
      </c>
      <c r="CI15" s="411" t="s">
        <v>299</v>
      </c>
    </row>
    <row r="16" spans="1:87" ht="13.5" thickBot="1">
      <c r="A16" s="47" t="s">
        <v>71</v>
      </c>
      <c r="B16" s="266"/>
      <c r="C16" s="68"/>
      <c r="D16" s="170"/>
      <c r="E16" s="49"/>
      <c r="F16" s="404"/>
      <c r="G16" s="68"/>
      <c r="H16" s="85"/>
      <c r="I16" s="68"/>
      <c r="J16" s="581"/>
      <c r="K16" s="68"/>
      <c r="L16" s="418"/>
      <c r="M16" s="68"/>
      <c r="N16" s="430"/>
      <c r="O16" s="68"/>
      <c r="P16" s="170"/>
      <c r="Q16" s="423"/>
      <c r="R16" s="122"/>
      <c r="S16" s="68"/>
      <c r="T16" s="170"/>
      <c r="U16" s="68"/>
      <c r="V16" s="456"/>
      <c r="W16" s="50"/>
      <c r="X16" s="466"/>
      <c r="Y16" s="474"/>
      <c r="Z16" s="464"/>
      <c r="AA16" s="464"/>
      <c r="AB16" s="464"/>
      <c r="AC16" s="464"/>
      <c r="AD16" s="464"/>
      <c r="AE16" s="464"/>
      <c r="AF16" s="464"/>
      <c r="AG16" s="464"/>
      <c r="AH16" s="464"/>
      <c r="AI16" s="465"/>
      <c r="AJ16" s="170"/>
      <c r="AK16" s="68"/>
      <c r="AL16" s="481"/>
      <c r="AM16" s="474"/>
      <c r="AN16" s="170"/>
      <c r="AO16" s="68"/>
      <c r="AP16" s="389"/>
      <c r="AQ16" s="161"/>
      <c r="AR16" s="189"/>
      <c r="AS16" s="161"/>
      <c r="AT16" s="492"/>
      <c r="AU16" s="493"/>
      <c r="AV16" s="492"/>
      <c r="AW16" s="493"/>
      <c r="AX16" s="492"/>
      <c r="AY16" s="161"/>
      <c r="AZ16" s="502"/>
      <c r="BA16" s="205"/>
      <c r="BB16" s="492"/>
      <c r="BC16" s="205"/>
      <c r="BD16" s="492"/>
      <c r="BE16" s="205"/>
      <c r="BF16" s="492"/>
      <c r="BG16" s="205"/>
      <c r="BH16" s="492"/>
      <c r="BI16" s="205"/>
      <c r="BJ16" s="509"/>
      <c r="BK16" s="510"/>
      <c r="BL16" s="492"/>
      <c r="BM16" s="492"/>
      <c r="BN16" s="492"/>
      <c r="BO16" s="492"/>
      <c r="BP16" s="492"/>
      <c r="BQ16" s="492"/>
      <c r="BR16" s="211"/>
      <c r="BS16" s="220"/>
      <c r="BT16" s="505"/>
      <c r="BU16" s="231"/>
      <c r="BV16" s="418"/>
      <c r="BW16" s="68"/>
      <c r="BX16" s="523"/>
      <c r="BY16" s="68"/>
      <c r="BZ16" s="526"/>
      <c r="CA16" s="68"/>
      <c r="CB16" s="538"/>
      <c r="CC16" s="68"/>
      <c r="CD16" s="526"/>
      <c r="CE16" s="68"/>
      <c r="CF16" s="526"/>
      <c r="CG16" s="68"/>
      <c r="CH16" s="526"/>
      <c r="CI16" s="412"/>
    </row>
    <row r="17" spans="1:87" ht="12.75">
      <c r="A17" s="17" t="s">
        <v>59</v>
      </c>
      <c r="B17" s="358" t="e">
        <f>HLOOKUP('HEALTH INEQUALITIES TOOL'!$C$5,LookUpData!$B$1:$CH$256,LookUpData!CN17,FALSE)</f>
        <v>#N/A</v>
      </c>
      <c r="C17" s="5" t="s">
        <v>343</v>
      </c>
      <c r="D17" s="167" t="e">
        <f>SUM(D18:D22)</f>
        <v>#N/A</v>
      </c>
      <c r="E17" s="5" t="s">
        <v>343</v>
      </c>
      <c r="F17" s="400" t="e">
        <f>SUM(F18:F22)</f>
        <v>#N/A</v>
      </c>
      <c r="G17" s="5" t="s">
        <v>104</v>
      </c>
      <c r="H17" s="438" t="s">
        <v>117</v>
      </c>
      <c r="I17" s="5" t="s">
        <v>119</v>
      </c>
      <c r="J17" s="577" t="s">
        <v>117</v>
      </c>
      <c r="K17" s="5" t="s">
        <v>145</v>
      </c>
      <c r="L17" s="434" t="s">
        <v>117</v>
      </c>
      <c r="M17" s="5"/>
      <c r="N17" s="429" t="e">
        <f aca="true" t="shared" si="18" ref="N17:N22">P17/F17</f>
        <v>#N/A</v>
      </c>
      <c r="O17" s="2" t="s">
        <v>141</v>
      </c>
      <c r="P17" s="167" t="e">
        <f>SUM(P18:P22)</f>
        <v>#N/A</v>
      </c>
      <c r="Q17" s="43" t="s">
        <v>140</v>
      </c>
      <c r="R17" s="117" t="e">
        <f>SUM(R18:R22)</f>
        <v>#N/A</v>
      </c>
      <c r="S17" s="2" t="s">
        <v>122</v>
      </c>
      <c r="T17" s="167" t="e">
        <f>SUM(T18:T22)</f>
        <v>#N/A</v>
      </c>
      <c r="U17" s="2" t="s">
        <v>122</v>
      </c>
      <c r="V17" s="455" t="e">
        <f aca="true" t="shared" si="19" ref="V17:V22">IF(R17=0,"n/a",R17/P17)</f>
        <v>#N/A</v>
      </c>
      <c r="W17" s="43" t="s">
        <v>126</v>
      </c>
      <c r="X17" s="601" t="e">
        <f>X43</f>
        <v>#N/A</v>
      </c>
      <c r="Y17" s="126" t="s">
        <v>102</v>
      </c>
      <c r="Z17" s="458" t="s">
        <v>117</v>
      </c>
      <c r="AA17" s="458" t="s">
        <v>117</v>
      </c>
      <c r="AB17" s="458" t="s">
        <v>117</v>
      </c>
      <c r="AC17" s="458" t="s">
        <v>117</v>
      </c>
      <c r="AD17" s="458" t="s">
        <v>117</v>
      </c>
      <c r="AE17" s="458" t="s">
        <v>117</v>
      </c>
      <c r="AF17" s="458" t="s">
        <v>117</v>
      </c>
      <c r="AG17" s="458" t="s">
        <v>117</v>
      </c>
      <c r="AH17" s="458" t="s">
        <v>117</v>
      </c>
      <c r="AI17" s="459" t="s">
        <v>117</v>
      </c>
      <c r="AJ17" s="167" t="e">
        <f>SUM(AJ18:AJ22)</f>
        <v>#N/A</v>
      </c>
      <c r="AK17" s="2" t="s">
        <v>122</v>
      </c>
      <c r="AL17" s="480" t="e">
        <f aca="true" t="shared" si="20" ref="AL17:AL22">IF(P17=0,0,(AJ17/(P17-R17)))</f>
        <v>#N/A</v>
      </c>
      <c r="AM17" s="2" t="s">
        <v>321</v>
      </c>
      <c r="AN17" s="167" t="e">
        <f>SUM(AN18:AN22)</f>
        <v>#N/A</v>
      </c>
      <c r="AO17" s="2" t="s">
        <v>122</v>
      </c>
      <c r="AP17" s="386">
        <v>1.39</v>
      </c>
      <c r="AQ17" s="126" t="s">
        <v>323</v>
      </c>
      <c r="AR17" s="186" t="e">
        <f aca="true" t="shared" si="21" ref="AR17:AR22">(N17*(AP17-1))/(1+(N17*(AP17-1)))</f>
        <v>#N/A</v>
      </c>
      <c r="AS17" s="5" t="s">
        <v>149</v>
      </c>
      <c r="AT17" s="486" t="s">
        <v>117</v>
      </c>
      <c r="AU17" s="487"/>
      <c r="AV17" s="486" t="s">
        <v>117</v>
      </c>
      <c r="AW17" s="487"/>
      <c r="AX17" s="486" t="s">
        <v>117</v>
      </c>
      <c r="AY17" s="5"/>
      <c r="AZ17" s="499" t="s">
        <v>117</v>
      </c>
      <c r="BA17" s="202"/>
      <c r="BB17" s="486" t="s">
        <v>117</v>
      </c>
      <c r="BC17" s="202"/>
      <c r="BD17" s="486" t="s">
        <v>117</v>
      </c>
      <c r="BE17" s="202"/>
      <c r="BF17" s="486" t="s">
        <v>117</v>
      </c>
      <c r="BG17" s="202"/>
      <c r="BH17" s="486" t="s">
        <v>117</v>
      </c>
      <c r="BI17" s="202"/>
      <c r="BJ17" s="486" t="s">
        <v>117</v>
      </c>
      <c r="BK17" s="506"/>
      <c r="BL17" s="486" t="s">
        <v>117</v>
      </c>
      <c r="BM17" s="486" t="s">
        <v>117</v>
      </c>
      <c r="BN17" s="486" t="s">
        <v>117</v>
      </c>
      <c r="BO17" s="486" t="s">
        <v>117</v>
      </c>
      <c r="BP17" s="486" t="s">
        <v>117</v>
      </c>
      <c r="BQ17" s="486" t="s">
        <v>117</v>
      </c>
      <c r="BR17" s="212" t="e">
        <f>BR43</f>
        <v>#N/A</v>
      </c>
      <c r="BS17" s="219" t="e">
        <f>SUM(BS18:BS22)</f>
        <v>#N/A</v>
      </c>
      <c r="BT17" s="503">
        <v>27.4</v>
      </c>
      <c r="BU17" s="5" t="s">
        <v>168</v>
      </c>
      <c r="BV17" s="434" t="s">
        <v>117</v>
      </c>
      <c r="BW17" s="5"/>
      <c r="BX17" s="482" t="e">
        <f aca="true" t="shared" si="22" ref="BX17:BX22">BZ17/F17</f>
        <v>#N/A</v>
      </c>
      <c r="BY17" s="2" t="s">
        <v>293</v>
      </c>
      <c r="BZ17" s="524" t="e">
        <f>SUM(BZ18:BZ22)</f>
        <v>#N/A</v>
      </c>
      <c r="CA17" s="2" t="s">
        <v>289</v>
      </c>
      <c r="CB17" s="536" t="e">
        <f aca="true" t="shared" si="23" ref="CB17:CB22">IF(AN17-T17&gt;0,AN17-T17,0)</f>
        <v>#N/A</v>
      </c>
      <c r="CC17" s="2" t="s">
        <v>295</v>
      </c>
      <c r="CD17" s="545" t="e">
        <f aca="true" t="shared" si="24" ref="CD17:CD22">IF(V17-AP17&gt;0,V17-AP17,0)</f>
        <v>#N/A</v>
      </c>
      <c r="CE17" s="2" t="s">
        <v>296</v>
      </c>
      <c r="CF17" s="545" t="e">
        <f aca="true" t="shared" si="25" ref="CF17:CF22">B17-(CB17+CD17)</f>
        <v>#N/A</v>
      </c>
      <c r="CG17" s="2" t="s">
        <v>297</v>
      </c>
      <c r="CH17" s="543" t="e">
        <f t="shared" si="17"/>
        <v>#N/A</v>
      </c>
      <c r="CI17" s="409" t="s">
        <v>299</v>
      </c>
    </row>
    <row r="18" spans="1:87" ht="12.75">
      <c r="A18" s="17" t="s">
        <v>23</v>
      </c>
      <c r="B18" s="359" t="e">
        <f>HLOOKUP('HEALTH INEQUALITIES TOOL'!$C$5,LookUpData!$B$1:$CH$256,LookUpData!CN18,FALSE)</f>
        <v>#N/A</v>
      </c>
      <c r="C18" s="2" t="s">
        <v>343</v>
      </c>
      <c r="D18" s="168" t="e">
        <f>SUM(D82:D100)</f>
        <v>#N/A</v>
      </c>
      <c r="E18" s="2" t="s">
        <v>343</v>
      </c>
      <c r="F18" s="401" t="e">
        <f>SUM(F87:F97)</f>
        <v>#N/A</v>
      </c>
      <c r="G18" s="2" t="s">
        <v>104</v>
      </c>
      <c r="H18" s="115">
        <v>0.322</v>
      </c>
      <c r="I18" s="2" t="s">
        <v>133</v>
      </c>
      <c r="J18" s="578" t="s">
        <v>117</v>
      </c>
      <c r="K18" s="2" t="s">
        <v>145</v>
      </c>
      <c r="L18" s="416">
        <f>H18/AVERAGE(H$18:H$22)</f>
        <v>1.170909090909091</v>
      </c>
      <c r="M18" s="2" t="s">
        <v>123</v>
      </c>
      <c r="N18" s="174" t="e">
        <f t="shared" si="18"/>
        <v>#N/A</v>
      </c>
      <c r="O18" s="2" t="s">
        <v>141</v>
      </c>
      <c r="P18" s="168" t="e">
        <f>SUM(P87:P97)</f>
        <v>#N/A</v>
      </c>
      <c r="Q18" s="44" t="s">
        <v>139</v>
      </c>
      <c r="R18" s="118" t="e">
        <f>SUM(R87:R97)</f>
        <v>#N/A</v>
      </c>
      <c r="S18" s="2" t="s">
        <v>124</v>
      </c>
      <c r="T18" s="168" t="e">
        <f>SUM(T87:T97)</f>
        <v>#N/A</v>
      </c>
      <c r="U18" s="2" t="s">
        <v>124</v>
      </c>
      <c r="V18" s="455" t="e">
        <f t="shared" si="19"/>
        <v>#N/A</v>
      </c>
      <c r="W18" s="44" t="s">
        <v>126</v>
      </c>
      <c r="X18" s="602" t="e">
        <f>IF(F18=0,"n/a",X82)</f>
        <v>#N/A</v>
      </c>
      <c r="Y18" s="126" t="s">
        <v>102</v>
      </c>
      <c r="Z18" s="460" t="s">
        <v>117</v>
      </c>
      <c r="AA18" s="460" t="s">
        <v>117</v>
      </c>
      <c r="AB18" s="460" t="s">
        <v>117</v>
      </c>
      <c r="AC18" s="460" t="s">
        <v>117</v>
      </c>
      <c r="AD18" s="460" t="s">
        <v>117</v>
      </c>
      <c r="AE18" s="460" t="s">
        <v>117</v>
      </c>
      <c r="AF18" s="460" t="s">
        <v>117</v>
      </c>
      <c r="AG18" s="460" t="s">
        <v>117</v>
      </c>
      <c r="AH18" s="460" t="s">
        <v>117</v>
      </c>
      <c r="AI18" s="461" t="s">
        <v>117</v>
      </c>
      <c r="AJ18" s="168" t="e">
        <f>SUM(AJ87:AJ97)</f>
        <v>#N/A</v>
      </c>
      <c r="AK18" s="2" t="s">
        <v>124</v>
      </c>
      <c r="AL18" s="480" t="e">
        <f t="shared" si="20"/>
        <v>#N/A</v>
      </c>
      <c r="AM18" s="2" t="s">
        <v>321</v>
      </c>
      <c r="AN18" s="168" t="e">
        <f>SUM(AN87:AN97)</f>
        <v>#N/A</v>
      </c>
      <c r="AO18" s="2" t="s">
        <v>124</v>
      </c>
      <c r="AP18" s="387">
        <v>1.39</v>
      </c>
      <c r="AQ18" s="126" t="s">
        <v>323</v>
      </c>
      <c r="AR18" s="187" t="e">
        <f t="shared" si="21"/>
        <v>#N/A</v>
      </c>
      <c r="AS18" s="2" t="s">
        <v>149</v>
      </c>
      <c r="AT18" s="488" t="s">
        <v>117</v>
      </c>
      <c r="AU18" s="489"/>
      <c r="AV18" s="488" t="s">
        <v>117</v>
      </c>
      <c r="AW18" s="489"/>
      <c r="AX18" s="488" t="s">
        <v>117</v>
      </c>
      <c r="AY18" s="2"/>
      <c r="AZ18" s="500" t="s">
        <v>117</v>
      </c>
      <c r="BA18" s="203"/>
      <c r="BB18" s="488" t="s">
        <v>117</v>
      </c>
      <c r="BC18" s="203"/>
      <c r="BD18" s="488" t="s">
        <v>117</v>
      </c>
      <c r="BE18" s="203"/>
      <c r="BF18" s="488" t="s">
        <v>117</v>
      </c>
      <c r="BG18" s="203"/>
      <c r="BH18" s="488" t="s">
        <v>117</v>
      </c>
      <c r="BI18" s="203"/>
      <c r="BJ18" s="488" t="s">
        <v>117</v>
      </c>
      <c r="BK18" s="507"/>
      <c r="BL18" s="488" t="s">
        <v>117</v>
      </c>
      <c r="BM18" s="488" t="s">
        <v>117</v>
      </c>
      <c r="BN18" s="488" t="s">
        <v>117</v>
      </c>
      <c r="BO18" s="488" t="s">
        <v>117</v>
      </c>
      <c r="BP18" s="488" t="s">
        <v>117</v>
      </c>
      <c r="BQ18" s="488" t="s">
        <v>117</v>
      </c>
      <c r="BR18" s="213" t="e">
        <f>BR82</f>
        <v>#N/A</v>
      </c>
      <c r="BS18" s="216" t="e">
        <f>SUM(BS87:BS97)</f>
        <v>#N/A</v>
      </c>
      <c r="BT18" s="504">
        <v>27.8</v>
      </c>
      <c r="BU18" s="2" t="s">
        <v>168</v>
      </c>
      <c r="BV18" s="416">
        <f>BT18/AVERAGE(BT$18:BT$22)</f>
        <v>1.013858497447119</v>
      </c>
      <c r="BW18" s="2" t="s">
        <v>123</v>
      </c>
      <c r="BX18" s="482" t="e">
        <f t="shared" si="22"/>
        <v>#N/A</v>
      </c>
      <c r="BY18" s="2" t="s">
        <v>293</v>
      </c>
      <c r="BZ18" s="524" t="e">
        <f>SUM(BZ87:BZ97)</f>
        <v>#N/A</v>
      </c>
      <c r="CA18" s="2" t="s">
        <v>288</v>
      </c>
      <c r="CB18" s="537" t="e">
        <f t="shared" si="23"/>
        <v>#N/A</v>
      </c>
      <c r="CC18" s="2" t="s">
        <v>295</v>
      </c>
      <c r="CD18" s="363" t="e">
        <f t="shared" si="24"/>
        <v>#N/A</v>
      </c>
      <c r="CE18" s="2" t="s">
        <v>296</v>
      </c>
      <c r="CF18" s="363" t="e">
        <f t="shared" si="25"/>
        <v>#N/A</v>
      </c>
      <c r="CG18" s="2" t="s">
        <v>297</v>
      </c>
      <c r="CH18" s="543" t="e">
        <f>((CB18*(BX18-1.73))+(CD18*(BX18+1.73))+(CF18*BX18))/B18</f>
        <v>#N/A</v>
      </c>
      <c r="CI18" s="410" t="s">
        <v>299</v>
      </c>
    </row>
    <row r="19" spans="1:87" ht="12.75">
      <c r="A19" s="17" t="s">
        <v>24</v>
      </c>
      <c r="B19" s="359" t="e">
        <f>HLOOKUP('HEALTH INEQUALITIES TOOL'!$C$5,LookUpData!$B$1:$CH$256,LookUpData!CN19,FALSE)</f>
        <v>#N/A</v>
      </c>
      <c r="C19" s="2" t="s">
        <v>343</v>
      </c>
      <c r="D19" s="168" t="e">
        <f>SUM(D121:D139)</f>
        <v>#N/A</v>
      </c>
      <c r="E19" s="2" t="s">
        <v>343</v>
      </c>
      <c r="F19" s="401" t="e">
        <f>SUM(F126:F136)</f>
        <v>#N/A</v>
      </c>
      <c r="G19" s="2" t="s">
        <v>104</v>
      </c>
      <c r="H19" s="115">
        <v>0.31</v>
      </c>
      <c r="I19" s="2" t="s">
        <v>133</v>
      </c>
      <c r="J19" s="578" t="s">
        <v>117</v>
      </c>
      <c r="K19" s="2" t="s">
        <v>145</v>
      </c>
      <c r="L19" s="416">
        <f>H19/AVERAGE(H$18:H$22)</f>
        <v>1.1272727272727272</v>
      </c>
      <c r="M19" s="2" t="s">
        <v>123</v>
      </c>
      <c r="N19" s="174" t="e">
        <f t="shared" si="18"/>
        <v>#N/A</v>
      </c>
      <c r="O19" s="2" t="s">
        <v>141</v>
      </c>
      <c r="P19" s="168" t="e">
        <f>SUM(P126:P136)</f>
        <v>#N/A</v>
      </c>
      <c r="Q19" s="44" t="s">
        <v>139</v>
      </c>
      <c r="R19" s="118" t="e">
        <f>SUM(R126:R136)</f>
        <v>#N/A</v>
      </c>
      <c r="S19" s="2" t="s">
        <v>124</v>
      </c>
      <c r="T19" s="168" t="e">
        <f>SUM(T126:T136)</f>
        <v>#N/A</v>
      </c>
      <c r="U19" s="2" t="s">
        <v>124</v>
      </c>
      <c r="V19" s="455" t="e">
        <f t="shared" si="19"/>
        <v>#N/A</v>
      </c>
      <c r="W19" s="44" t="s">
        <v>126</v>
      </c>
      <c r="X19" s="602" t="e">
        <f>IF(F19=0,"n/a",X121)</f>
        <v>#N/A</v>
      </c>
      <c r="Y19" s="126" t="s">
        <v>102</v>
      </c>
      <c r="Z19" s="460" t="s">
        <v>117</v>
      </c>
      <c r="AA19" s="460" t="s">
        <v>117</v>
      </c>
      <c r="AB19" s="460" t="s">
        <v>117</v>
      </c>
      <c r="AC19" s="460" t="s">
        <v>117</v>
      </c>
      <c r="AD19" s="460" t="s">
        <v>117</v>
      </c>
      <c r="AE19" s="460" t="s">
        <v>117</v>
      </c>
      <c r="AF19" s="460" t="s">
        <v>117</v>
      </c>
      <c r="AG19" s="460" t="s">
        <v>117</v>
      </c>
      <c r="AH19" s="460" t="s">
        <v>117</v>
      </c>
      <c r="AI19" s="461" t="s">
        <v>117</v>
      </c>
      <c r="AJ19" s="168" t="e">
        <f>SUM(AJ126:AJ136)</f>
        <v>#N/A</v>
      </c>
      <c r="AK19" s="2" t="s">
        <v>124</v>
      </c>
      <c r="AL19" s="480" t="e">
        <f t="shared" si="20"/>
        <v>#N/A</v>
      </c>
      <c r="AM19" s="2" t="s">
        <v>321</v>
      </c>
      <c r="AN19" s="168" t="e">
        <f>SUM(AN126:AN136)</f>
        <v>#N/A</v>
      </c>
      <c r="AO19" s="2" t="s">
        <v>124</v>
      </c>
      <c r="AP19" s="387">
        <v>1.39</v>
      </c>
      <c r="AQ19" s="126" t="s">
        <v>323</v>
      </c>
      <c r="AR19" s="187" t="e">
        <f t="shared" si="21"/>
        <v>#N/A</v>
      </c>
      <c r="AS19" s="2" t="s">
        <v>149</v>
      </c>
      <c r="AT19" s="488" t="s">
        <v>117</v>
      </c>
      <c r="AU19" s="489"/>
      <c r="AV19" s="488" t="s">
        <v>117</v>
      </c>
      <c r="AW19" s="489"/>
      <c r="AX19" s="488" t="s">
        <v>117</v>
      </c>
      <c r="AY19" s="2"/>
      <c r="AZ19" s="500" t="s">
        <v>117</v>
      </c>
      <c r="BA19" s="203"/>
      <c r="BB19" s="488" t="s">
        <v>117</v>
      </c>
      <c r="BC19" s="203"/>
      <c r="BD19" s="488" t="s">
        <v>117</v>
      </c>
      <c r="BE19" s="203"/>
      <c r="BF19" s="488" t="s">
        <v>117</v>
      </c>
      <c r="BG19" s="203"/>
      <c r="BH19" s="488" t="s">
        <v>117</v>
      </c>
      <c r="BI19" s="203"/>
      <c r="BJ19" s="488" t="s">
        <v>117</v>
      </c>
      <c r="BK19" s="507"/>
      <c r="BL19" s="488" t="s">
        <v>117</v>
      </c>
      <c r="BM19" s="488" t="s">
        <v>117</v>
      </c>
      <c r="BN19" s="488" t="s">
        <v>117</v>
      </c>
      <c r="BO19" s="488" t="s">
        <v>117</v>
      </c>
      <c r="BP19" s="488" t="s">
        <v>117</v>
      </c>
      <c r="BQ19" s="488" t="s">
        <v>117</v>
      </c>
      <c r="BR19" s="213" t="e">
        <f>BR121</f>
        <v>#N/A</v>
      </c>
      <c r="BS19" s="216" t="e">
        <f>SUM(BS126:BS136)</f>
        <v>#N/A</v>
      </c>
      <c r="BT19" s="504">
        <v>27.8</v>
      </c>
      <c r="BU19" s="2" t="s">
        <v>168</v>
      </c>
      <c r="BV19" s="416">
        <f>BT19/AVERAGE(BT$18:BT$22)</f>
        <v>1.013858497447119</v>
      </c>
      <c r="BW19" s="2" t="s">
        <v>123</v>
      </c>
      <c r="BX19" s="482" t="e">
        <f t="shared" si="22"/>
        <v>#N/A</v>
      </c>
      <c r="BY19" s="2" t="s">
        <v>293</v>
      </c>
      <c r="BZ19" s="524" t="e">
        <f>SUM(BZ126:BZ136)</f>
        <v>#N/A</v>
      </c>
      <c r="CA19" s="2" t="s">
        <v>288</v>
      </c>
      <c r="CB19" s="537" t="e">
        <f t="shared" si="23"/>
        <v>#N/A</v>
      </c>
      <c r="CC19" s="2" t="s">
        <v>295</v>
      </c>
      <c r="CD19" s="363" t="e">
        <f t="shared" si="24"/>
        <v>#N/A</v>
      </c>
      <c r="CE19" s="2" t="s">
        <v>296</v>
      </c>
      <c r="CF19" s="363" t="e">
        <f t="shared" si="25"/>
        <v>#N/A</v>
      </c>
      <c r="CG19" s="2" t="s">
        <v>297</v>
      </c>
      <c r="CH19" s="543" t="e">
        <f>((CB19*(BX19-1.73))+(CD19*(BX19+1.73))+(CF19*BX19))/B19</f>
        <v>#N/A</v>
      </c>
      <c r="CI19" s="410" t="s">
        <v>299</v>
      </c>
    </row>
    <row r="20" spans="1:87" ht="12.75">
      <c r="A20" s="17" t="s">
        <v>25</v>
      </c>
      <c r="B20" s="359" t="e">
        <f>HLOOKUP('HEALTH INEQUALITIES TOOL'!$C$5,LookUpData!$B$1:$CH$256,LookUpData!CN20,FALSE)</f>
        <v>#N/A</v>
      </c>
      <c r="C20" s="2" t="s">
        <v>343</v>
      </c>
      <c r="D20" s="168" t="e">
        <f>SUM(D160:D178)</f>
        <v>#N/A</v>
      </c>
      <c r="E20" s="2" t="s">
        <v>343</v>
      </c>
      <c r="F20" s="401" t="e">
        <f>SUM(F165:F175)</f>
        <v>#N/A</v>
      </c>
      <c r="G20" s="2" t="s">
        <v>104</v>
      </c>
      <c r="H20" s="115">
        <v>0.28</v>
      </c>
      <c r="I20" s="2" t="s">
        <v>133</v>
      </c>
      <c r="J20" s="578" t="s">
        <v>117</v>
      </c>
      <c r="K20" s="2" t="s">
        <v>145</v>
      </c>
      <c r="L20" s="416">
        <f>H20/AVERAGE(H$18:H$22)</f>
        <v>1.0181818181818183</v>
      </c>
      <c r="M20" s="2" t="s">
        <v>123</v>
      </c>
      <c r="N20" s="174" t="e">
        <f t="shared" si="18"/>
        <v>#N/A</v>
      </c>
      <c r="O20" s="2" t="s">
        <v>141</v>
      </c>
      <c r="P20" s="168" t="e">
        <f>SUM(P165:P175)</f>
        <v>#N/A</v>
      </c>
      <c r="Q20" s="44" t="s">
        <v>139</v>
      </c>
      <c r="R20" s="118" t="e">
        <f>SUM(R165:R175)</f>
        <v>#N/A</v>
      </c>
      <c r="S20" s="2" t="s">
        <v>124</v>
      </c>
      <c r="T20" s="168" t="e">
        <f>SUM(T165:T175)</f>
        <v>#N/A</v>
      </c>
      <c r="U20" s="2" t="s">
        <v>124</v>
      </c>
      <c r="V20" s="455" t="e">
        <f t="shared" si="19"/>
        <v>#N/A</v>
      </c>
      <c r="W20" s="44" t="s">
        <v>126</v>
      </c>
      <c r="X20" s="602" t="e">
        <f>IF(F20=0,"n/a",X160)</f>
        <v>#N/A</v>
      </c>
      <c r="Y20" s="126" t="s">
        <v>102</v>
      </c>
      <c r="Z20" s="460" t="s">
        <v>117</v>
      </c>
      <c r="AA20" s="460" t="s">
        <v>117</v>
      </c>
      <c r="AB20" s="460" t="s">
        <v>117</v>
      </c>
      <c r="AC20" s="460" t="s">
        <v>117</v>
      </c>
      <c r="AD20" s="460" t="s">
        <v>117</v>
      </c>
      <c r="AE20" s="460" t="s">
        <v>117</v>
      </c>
      <c r="AF20" s="460" t="s">
        <v>117</v>
      </c>
      <c r="AG20" s="460" t="s">
        <v>117</v>
      </c>
      <c r="AH20" s="460" t="s">
        <v>117</v>
      </c>
      <c r="AI20" s="461" t="s">
        <v>117</v>
      </c>
      <c r="AJ20" s="168" t="e">
        <f>SUM(AJ165:AJ175)</f>
        <v>#N/A</v>
      </c>
      <c r="AK20" s="2" t="s">
        <v>124</v>
      </c>
      <c r="AL20" s="480" t="e">
        <f t="shared" si="20"/>
        <v>#N/A</v>
      </c>
      <c r="AM20" s="2" t="s">
        <v>321</v>
      </c>
      <c r="AN20" s="168" t="e">
        <f>SUM(AN165:AN175)</f>
        <v>#N/A</v>
      </c>
      <c r="AO20" s="2" t="s">
        <v>124</v>
      </c>
      <c r="AP20" s="387">
        <v>1.39</v>
      </c>
      <c r="AQ20" s="126" t="s">
        <v>323</v>
      </c>
      <c r="AR20" s="187" t="e">
        <f t="shared" si="21"/>
        <v>#N/A</v>
      </c>
      <c r="AS20" s="2" t="s">
        <v>149</v>
      </c>
      <c r="AT20" s="488" t="s">
        <v>117</v>
      </c>
      <c r="AU20" s="489"/>
      <c r="AV20" s="488" t="s">
        <v>117</v>
      </c>
      <c r="AW20" s="489"/>
      <c r="AX20" s="488" t="s">
        <v>117</v>
      </c>
      <c r="AY20" s="2"/>
      <c r="AZ20" s="500" t="s">
        <v>117</v>
      </c>
      <c r="BA20" s="203"/>
      <c r="BB20" s="488" t="s">
        <v>117</v>
      </c>
      <c r="BC20" s="203"/>
      <c r="BD20" s="488" t="s">
        <v>117</v>
      </c>
      <c r="BE20" s="203"/>
      <c r="BF20" s="488" t="s">
        <v>117</v>
      </c>
      <c r="BG20" s="203"/>
      <c r="BH20" s="488" t="s">
        <v>117</v>
      </c>
      <c r="BI20" s="203"/>
      <c r="BJ20" s="488" t="s">
        <v>117</v>
      </c>
      <c r="BK20" s="507"/>
      <c r="BL20" s="488" t="s">
        <v>117</v>
      </c>
      <c r="BM20" s="488" t="s">
        <v>117</v>
      </c>
      <c r="BN20" s="488" t="s">
        <v>117</v>
      </c>
      <c r="BO20" s="488" t="s">
        <v>117</v>
      </c>
      <c r="BP20" s="488" t="s">
        <v>117</v>
      </c>
      <c r="BQ20" s="488" t="s">
        <v>117</v>
      </c>
      <c r="BR20" s="213" t="e">
        <f>BR160</f>
        <v>#N/A</v>
      </c>
      <c r="BS20" s="216" t="e">
        <f>SUM(BS165:BS175)</f>
        <v>#N/A</v>
      </c>
      <c r="BT20" s="504">
        <v>27.7</v>
      </c>
      <c r="BU20" s="2" t="s">
        <v>168</v>
      </c>
      <c r="BV20" s="416">
        <f>BT20/AVERAGE(BT$18:BT$22)</f>
        <v>1.0102115244347192</v>
      </c>
      <c r="BW20" s="2" t="s">
        <v>123</v>
      </c>
      <c r="BX20" s="482" t="e">
        <f t="shared" si="22"/>
        <v>#N/A</v>
      </c>
      <c r="BY20" s="2" t="s">
        <v>293</v>
      </c>
      <c r="BZ20" s="524" t="e">
        <f>SUM(BZ165:BZ175)</f>
        <v>#N/A</v>
      </c>
      <c r="CA20" s="2" t="s">
        <v>288</v>
      </c>
      <c r="CB20" s="537" t="e">
        <f t="shared" si="23"/>
        <v>#N/A</v>
      </c>
      <c r="CC20" s="2" t="s">
        <v>295</v>
      </c>
      <c r="CD20" s="363" t="e">
        <f t="shared" si="24"/>
        <v>#N/A</v>
      </c>
      <c r="CE20" s="2" t="s">
        <v>296</v>
      </c>
      <c r="CF20" s="363" t="e">
        <f t="shared" si="25"/>
        <v>#N/A</v>
      </c>
      <c r="CG20" s="2" t="s">
        <v>297</v>
      </c>
      <c r="CH20" s="543" t="e">
        <f>((CB20*(BX20-1.73))+(CD20*(BX20+1.73))+(CF20*BX20))/B20</f>
        <v>#N/A</v>
      </c>
      <c r="CI20" s="410" t="s">
        <v>299</v>
      </c>
    </row>
    <row r="21" spans="1:87" ht="12.75">
      <c r="A21" s="17" t="s">
        <v>26</v>
      </c>
      <c r="B21" s="359" t="e">
        <f>HLOOKUP('HEALTH INEQUALITIES TOOL'!$C$5,LookUpData!$B$1:$CH$256,LookUpData!CN21,FALSE)</f>
        <v>#N/A</v>
      </c>
      <c r="C21" s="2" t="s">
        <v>343</v>
      </c>
      <c r="D21" s="168" t="e">
        <f>SUM(D199:D217)</f>
        <v>#N/A</v>
      </c>
      <c r="E21" s="2" t="s">
        <v>343</v>
      </c>
      <c r="F21" s="401" t="e">
        <f>SUM(F204:F214)</f>
        <v>#N/A</v>
      </c>
      <c r="G21" s="2" t="s">
        <v>104</v>
      </c>
      <c r="H21" s="115">
        <v>0.258</v>
      </c>
      <c r="I21" s="2" t="s">
        <v>133</v>
      </c>
      <c r="J21" s="578" t="s">
        <v>117</v>
      </c>
      <c r="K21" s="2" t="s">
        <v>145</v>
      </c>
      <c r="L21" s="416">
        <f>H21/AVERAGE(H$18:H$22)</f>
        <v>0.9381818181818181</v>
      </c>
      <c r="M21" s="2" t="s">
        <v>123</v>
      </c>
      <c r="N21" s="174" t="e">
        <f t="shared" si="18"/>
        <v>#N/A</v>
      </c>
      <c r="O21" s="2" t="s">
        <v>141</v>
      </c>
      <c r="P21" s="168" t="e">
        <f>SUM(P204:P214)</f>
        <v>#N/A</v>
      </c>
      <c r="Q21" s="44" t="s">
        <v>139</v>
      </c>
      <c r="R21" s="118" t="e">
        <f>SUM(R204:R214)</f>
        <v>#N/A</v>
      </c>
      <c r="S21" s="2" t="s">
        <v>124</v>
      </c>
      <c r="T21" s="168" t="e">
        <f>SUM(T204:T214)</f>
        <v>#N/A</v>
      </c>
      <c r="U21" s="2" t="s">
        <v>124</v>
      </c>
      <c r="V21" s="455" t="e">
        <f t="shared" si="19"/>
        <v>#N/A</v>
      </c>
      <c r="W21" s="44" t="s">
        <v>126</v>
      </c>
      <c r="X21" s="602" t="e">
        <f>IF(F21=0,"n/a",X199)</f>
        <v>#N/A</v>
      </c>
      <c r="Y21" s="126" t="s">
        <v>102</v>
      </c>
      <c r="Z21" s="460" t="s">
        <v>117</v>
      </c>
      <c r="AA21" s="460" t="s">
        <v>117</v>
      </c>
      <c r="AB21" s="460" t="s">
        <v>117</v>
      </c>
      <c r="AC21" s="460" t="s">
        <v>117</v>
      </c>
      <c r="AD21" s="460" t="s">
        <v>117</v>
      </c>
      <c r="AE21" s="460" t="s">
        <v>117</v>
      </c>
      <c r="AF21" s="460" t="s">
        <v>117</v>
      </c>
      <c r="AG21" s="460" t="s">
        <v>117</v>
      </c>
      <c r="AH21" s="460" t="s">
        <v>117</v>
      </c>
      <c r="AI21" s="461" t="s">
        <v>117</v>
      </c>
      <c r="AJ21" s="168" t="e">
        <f>SUM(AJ204:AJ214)</f>
        <v>#N/A</v>
      </c>
      <c r="AK21" s="2" t="s">
        <v>124</v>
      </c>
      <c r="AL21" s="480" t="e">
        <f t="shared" si="20"/>
        <v>#N/A</v>
      </c>
      <c r="AM21" s="2" t="s">
        <v>321</v>
      </c>
      <c r="AN21" s="168" t="e">
        <f>SUM(AN204:AN214)</f>
        <v>#N/A</v>
      </c>
      <c r="AO21" s="2" t="s">
        <v>124</v>
      </c>
      <c r="AP21" s="387">
        <v>1.39</v>
      </c>
      <c r="AQ21" s="126" t="s">
        <v>323</v>
      </c>
      <c r="AR21" s="187" t="e">
        <f t="shared" si="21"/>
        <v>#N/A</v>
      </c>
      <c r="AS21" s="2" t="s">
        <v>149</v>
      </c>
      <c r="AT21" s="488" t="s">
        <v>117</v>
      </c>
      <c r="AU21" s="489"/>
      <c r="AV21" s="488" t="s">
        <v>117</v>
      </c>
      <c r="AW21" s="489"/>
      <c r="AX21" s="488" t="s">
        <v>117</v>
      </c>
      <c r="AY21" s="2"/>
      <c r="AZ21" s="500" t="s">
        <v>117</v>
      </c>
      <c r="BA21" s="203"/>
      <c r="BB21" s="488" t="s">
        <v>117</v>
      </c>
      <c r="BC21" s="203"/>
      <c r="BD21" s="488" t="s">
        <v>117</v>
      </c>
      <c r="BE21" s="203"/>
      <c r="BF21" s="488" t="s">
        <v>117</v>
      </c>
      <c r="BG21" s="203"/>
      <c r="BH21" s="488" t="s">
        <v>117</v>
      </c>
      <c r="BI21" s="203"/>
      <c r="BJ21" s="488" t="s">
        <v>117</v>
      </c>
      <c r="BK21" s="507"/>
      <c r="BL21" s="488" t="s">
        <v>117</v>
      </c>
      <c r="BM21" s="488" t="s">
        <v>117</v>
      </c>
      <c r="BN21" s="488" t="s">
        <v>117</v>
      </c>
      <c r="BO21" s="488" t="s">
        <v>117</v>
      </c>
      <c r="BP21" s="488" t="s">
        <v>117</v>
      </c>
      <c r="BQ21" s="488" t="s">
        <v>117</v>
      </c>
      <c r="BR21" s="213" t="e">
        <f>BR199</f>
        <v>#N/A</v>
      </c>
      <c r="BS21" s="216" t="e">
        <f>SUM(BS204:BS214)</f>
        <v>#N/A</v>
      </c>
      <c r="BT21" s="504">
        <v>27.4</v>
      </c>
      <c r="BU21" s="2" t="s">
        <v>168</v>
      </c>
      <c r="BV21" s="416">
        <f>BT21/AVERAGE(BT$18:BT$22)</f>
        <v>0.9992706053975201</v>
      </c>
      <c r="BW21" s="2" t="s">
        <v>123</v>
      </c>
      <c r="BX21" s="482" t="e">
        <f t="shared" si="22"/>
        <v>#N/A</v>
      </c>
      <c r="BY21" s="2" t="s">
        <v>293</v>
      </c>
      <c r="BZ21" s="524" t="e">
        <f>SUM(BZ204:BZ214)</f>
        <v>#N/A</v>
      </c>
      <c r="CA21" s="2" t="s">
        <v>288</v>
      </c>
      <c r="CB21" s="537" t="e">
        <f t="shared" si="23"/>
        <v>#N/A</v>
      </c>
      <c r="CC21" s="2" t="s">
        <v>295</v>
      </c>
      <c r="CD21" s="363" t="e">
        <f t="shared" si="24"/>
        <v>#N/A</v>
      </c>
      <c r="CE21" s="2" t="s">
        <v>296</v>
      </c>
      <c r="CF21" s="363" t="e">
        <f t="shared" si="25"/>
        <v>#N/A</v>
      </c>
      <c r="CG21" s="2" t="s">
        <v>297</v>
      </c>
      <c r="CH21" s="543" t="e">
        <f>((CB21*(BX21-1.73))+(CD21*(BX21+1.73))+(CF21*BX21))/B21</f>
        <v>#N/A</v>
      </c>
      <c r="CI21" s="410" t="s">
        <v>299</v>
      </c>
    </row>
    <row r="22" spans="1:87" ht="13.5" thickBot="1">
      <c r="A22" s="18" t="s">
        <v>27</v>
      </c>
      <c r="B22" s="360" t="e">
        <f>HLOOKUP('HEALTH INEQUALITIES TOOL'!$C$5,LookUpData!$B$1:$CH$256,LookUpData!CN22,FALSE)</f>
        <v>#N/A</v>
      </c>
      <c r="C22" s="6" t="s">
        <v>343</v>
      </c>
      <c r="D22" s="168" t="e">
        <f>SUM(D238:D256)</f>
        <v>#N/A</v>
      </c>
      <c r="E22" s="6" t="s">
        <v>343</v>
      </c>
      <c r="F22" s="401" t="e">
        <f>SUM(F243:F253)</f>
        <v>#N/A</v>
      </c>
      <c r="G22" s="6" t="s">
        <v>104</v>
      </c>
      <c r="H22" s="116">
        <v>0.205</v>
      </c>
      <c r="I22" s="2" t="s">
        <v>133</v>
      </c>
      <c r="J22" s="579" t="s">
        <v>117</v>
      </c>
      <c r="K22" s="6" t="s">
        <v>145</v>
      </c>
      <c r="L22" s="416">
        <f>H22/AVERAGE(H$18:H$22)</f>
        <v>0.7454545454545454</v>
      </c>
      <c r="M22" s="6" t="s">
        <v>123</v>
      </c>
      <c r="N22" s="427" t="e">
        <f t="shared" si="18"/>
        <v>#N/A</v>
      </c>
      <c r="O22" s="6" t="s">
        <v>141</v>
      </c>
      <c r="P22" s="169" t="e">
        <f>SUM(P243:P253)</f>
        <v>#N/A</v>
      </c>
      <c r="Q22" s="44" t="s">
        <v>139</v>
      </c>
      <c r="R22" s="118" t="e">
        <f>SUM(R243:R253)</f>
        <v>#N/A</v>
      </c>
      <c r="S22" s="2" t="s">
        <v>124</v>
      </c>
      <c r="T22" s="169" t="e">
        <f>SUM(T243:T253)</f>
        <v>#N/A</v>
      </c>
      <c r="U22" s="2" t="s">
        <v>124</v>
      </c>
      <c r="V22" s="455" t="e">
        <f t="shared" si="19"/>
        <v>#N/A</v>
      </c>
      <c r="W22" s="46" t="s">
        <v>126</v>
      </c>
      <c r="X22" s="603" t="e">
        <f>IF(F22=0,"n/a",X238)</f>
        <v>#N/A</v>
      </c>
      <c r="Y22" s="160" t="s">
        <v>102</v>
      </c>
      <c r="Z22" s="462" t="s">
        <v>117</v>
      </c>
      <c r="AA22" s="462" t="s">
        <v>117</v>
      </c>
      <c r="AB22" s="462" t="s">
        <v>117</v>
      </c>
      <c r="AC22" s="462" t="s">
        <v>117</v>
      </c>
      <c r="AD22" s="462" t="s">
        <v>117</v>
      </c>
      <c r="AE22" s="462" t="s">
        <v>117</v>
      </c>
      <c r="AF22" s="462" t="s">
        <v>117</v>
      </c>
      <c r="AG22" s="462" t="s">
        <v>117</v>
      </c>
      <c r="AH22" s="462" t="s">
        <v>117</v>
      </c>
      <c r="AI22" s="463" t="s">
        <v>117</v>
      </c>
      <c r="AJ22" s="168" t="e">
        <f>SUM(AJ243:AJ253)</f>
        <v>#N/A</v>
      </c>
      <c r="AK22" s="2" t="s">
        <v>124</v>
      </c>
      <c r="AL22" s="480" t="e">
        <f t="shared" si="20"/>
        <v>#N/A</v>
      </c>
      <c r="AM22" s="2" t="s">
        <v>321</v>
      </c>
      <c r="AN22" s="169" t="e">
        <f>SUM(AN243:AN253)</f>
        <v>#N/A</v>
      </c>
      <c r="AO22" s="2" t="s">
        <v>124</v>
      </c>
      <c r="AP22" s="388">
        <v>1.39</v>
      </c>
      <c r="AQ22" s="160" t="s">
        <v>323</v>
      </c>
      <c r="AR22" s="188" t="e">
        <f t="shared" si="21"/>
        <v>#N/A</v>
      </c>
      <c r="AS22" s="6" t="s">
        <v>149</v>
      </c>
      <c r="AT22" s="490" t="s">
        <v>117</v>
      </c>
      <c r="AU22" s="491"/>
      <c r="AV22" s="490" t="s">
        <v>117</v>
      </c>
      <c r="AW22" s="491"/>
      <c r="AX22" s="490" t="s">
        <v>117</v>
      </c>
      <c r="AY22" s="6"/>
      <c r="AZ22" s="501" t="s">
        <v>117</v>
      </c>
      <c r="BA22" s="204"/>
      <c r="BB22" s="490" t="s">
        <v>117</v>
      </c>
      <c r="BC22" s="204"/>
      <c r="BD22" s="490" t="s">
        <v>117</v>
      </c>
      <c r="BE22" s="204"/>
      <c r="BF22" s="490" t="s">
        <v>117</v>
      </c>
      <c r="BG22" s="204"/>
      <c r="BH22" s="490" t="s">
        <v>117</v>
      </c>
      <c r="BI22" s="204"/>
      <c r="BJ22" s="490" t="s">
        <v>117</v>
      </c>
      <c r="BK22" s="508"/>
      <c r="BL22" s="490" t="s">
        <v>117</v>
      </c>
      <c r="BM22" s="490" t="s">
        <v>117</v>
      </c>
      <c r="BN22" s="490" t="s">
        <v>117</v>
      </c>
      <c r="BO22" s="490" t="s">
        <v>117</v>
      </c>
      <c r="BP22" s="490" t="s">
        <v>117</v>
      </c>
      <c r="BQ22" s="490" t="s">
        <v>117</v>
      </c>
      <c r="BR22" s="214" t="e">
        <f>BR238</f>
        <v>#N/A</v>
      </c>
      <c r="BS22" s="217" t="e">
        <f>SUM(BS243:BS253)</f>
        <v>#N/A</v>
      </c>
      <c r="BT22" s="504">
        <v>26.4</v>
      </c>
      <c r="BU22" s="6" t="s">
        <v>168</v>
      </c>
      <c r="BV22" s="416">
        <f>BT22/AVERAGE(BT$18:BT$22)</f>
        <v>0.962800875273523</v>
      </c>
      <c r="BW22" s="6" t="s">
        <v>123</v>
      </c>
      <c r="BX22" s="482" t="e">
        <f t="shared" si="22"/>
        <v>#N/A</v>
      </c>
      <c r="BY22" s="2" t="s">
        <v>293</v>
      </c>
      <c r="BZ22" s="524" t="e">
        <f>SUM(BZ243:BZ253)</f>
        <v>#N/A</v>
      </c>
      <c r="CA22" s="2" t="s">
        <v>288</v>
      </c>
      <c r="CB22" s="548" t="e">
        <f t="shared" si="23"/>
        <v>#N/A</v>
      </c>
      <c r="CC22" s="2" t="s">
        <v>295</v>
      </c>
      <c r="CD22" s="364" t="e">
        <f t="shared" si="24"/>
        <v>#N/A</v>
      </c>
      <c r="CE22" s="2" t="s">
        <v>296</v>
      </c>
      <c r="CF22" s="364" t="e">
        <f t="shared" si="25"/>
        <v>#N/A</v>
      </c>
      <c r="CG22" s="2" t="s">
        <v>297</v>
      </c>
      <c r="CH22" s="543" t="e">
        <f>((CB22*(BX22-1.73))+(CD22*(BX22+1.73))+(CF22*BX22))/B22</f>
        <v>#N/A</v>
      </c>
      <c r="CI22" s="411" t="s">
        <v>299</v>
      </c>
    </row>
    <row r="23" spans="1:87" ht="13.5" thickBot="1">
      <c r="A23" s="21" t="s">
        <v>81</v>
      </c>
      <c r="B23" s="361"/>
      <c r="C23" s="69"/>
      <c r="D23" s="362"/>
      <c r="E23" s="53"/>
      <c r="F23" s="405"/>
      <c r="G23" s="53"/>
      <c r="H23" s="86"/>
      <c r="I23" s="53"/>
      <c r="J23" s="582"/>
      <c r="K23" s="53"/>
      <c r="L23" s="419"/>
      <c r="M23" s="53"/>
      <c r="N23" s="112"/>
      <c r="O23" s="53"/>
      <c r="P23" s="171"/>
      <c r="Q23" s="54"/>
      <c r="R23" s="53"/>
      <c r="S23" s="53"/>
      <c r="T23" s="123"/>
      <c r="U23" s="53"/>
      <c r="V23" s="130"/>
      <c r="W23" s="54"/>
      <c r="X23" s="467"/>
      <c r="Y23" s="476"/>
      <c r="Z23" s="151"/>
      <c r="AA23" s="151"/>
      <c r="AB23" s="151"/>
      <c r="AC23" s="151"/>
      <c r="AD23" s="151"/>
      <c r="AE23" s="151"/>
      <c r="AF23" s="151"/>
      <c r="AG23" s="151"/>
      <c r="AH23" s="151"/>
      <c r="AI23" s="150"/>
      <c r="AJ23" s="171"/>
      <c r="AK23" s="162"/>
      <c r="AL23" s="79"/>
      <c r="AM23" s="162"/>
      <c r="AN23" s="171"/>
      <c r="AO23" s="166"/>
      <c r="AP23" s="390"/>
      <c r="AQ23" s="162"/>
      <c r="AR23" s="190"/>
      <c r="AS23" s="162"/>
      <c r="AT23" s="151"/>
      <c r="AU23" s="162"/>
      <c r="AV23" s="151"/>
      <c r="AW23" s="162"/>
      <c r="AX23" s="498"/>
      <c r="AY23" s="162"/>
      <c r="AZ23" s="149"/>
      <c r="BA23" s="162"/>
      <c r="BB23" s="151"/>
      <c r="BC23" s="162"/>
      <c r="BD23" s="151"/>
      <c r="BE23" s="162"/>
      <c r="BF23" s="151"/>
      <c r="BG23" s="162"/>
      <c r="BH23" s="151"/>
      <c r="BI23" s="162"/>
      <c r="BJ23" s="199"/>
      <c r="BK23" s="162"/>
      <c r="BL23" s="151"/>
      <c r="BM23" s="151"/>
      <c r="BN23" s="151"/>
      <c r="BO23" s="151"/>
      <c r="BP23" s="151"/>
      <c r="BQ23" s="151"/>
      <c r="BR23" s="215"/>
      <c r="BS23" s="215"/>
      <c r="BT23" s="396"/>
      <c r="BU23" s="162"/>
      <c r="BV23" s="419"/>
      <c r="BW23" s="53"/>
      <c r="BX23" s="519"/>
      <c r="BY23" s="53"/>
      <c r="BZ23" s="529"/>
      <c r="CA23" s="53"/>
      <c r="CB23" s="539"/>
      <c r="CC23" s="53"/>
      <c r="CD23" s="151"/>
      <c r="CE23" s="53"/>
      <c r="CF23" s="546"/>
      <c r="CG23" s="53"/>
      <c r="CH23" s="151"/>
      <c r="CI23" s="413"/>
    </row>
    <row r="24" spans="1:87" ht="12.75">
      <c r="A24" s="55" t="s">
        <v>82</v>
      </c>
      <c r="B24" s="359" t="e">
        <f>HLOOKUP('HEALTH INEQUALITIES TOOL'!$C$5,LookUpData!$B$1:$CH$256,LookUpData!CN24,FALSE)</f>
        <v>#N/A</v>
      </c>
      <c r="C24" s="2" t="s">
        <v>343</v>
      </c>
      <c r="D24" s="363" t="e">
        <f aca="true" t="shared" si="26" ref="D24:D38">SUM(D63+D102+D141+D180+D219)</f>
        <v>#N/A</v>
      </c>
      <c r="E24" s="2" t="s">
        <v>343</v>
      </c>
      <c r="F24" s="432"/>
      <c r="G24" s="2"/>
      <c r="H24" s="87"/>
      <c r="I24" s="2"/>
      <c r="J24" s="583"/>
      <c r="K24" s="2"/>
      <c r="L24" s="420"/>
      <c r="M24" s="2"/>
      <c r="N24" s="175"/>
      <c r="O24" s="2"/>
      <c r="P24" s="172"/>
      <c r="Q24" s="44"/>
      <c r="R24" s="124"/>
      <c r="S24" s="2"/>
      <c r="T24" s="124"/>
      <c r="U24" s="2"/>
      <c r="V24" s="452"/>
      <c r="W24" s="44"/>
      <c r="X24" s="468" t="e">
        <f aca="true" t="shared" si="27" ref="X24:X61">AI24/AF24</f>
        <v>#N/A</v>
      </c>
      <c r="Y24" s="126" t="s">
        <v>102</v>
      </c>
      <c r="Z24" s="152" t="e">
        <f aca="true" t="shared" si="28" ref="Z24:Z61">D24/B24</f>
        <v>#N/A</v>
      </c>
      <c r="AA24" s="142">
        <v>0</v>
      </c>
      <c r="AB24" s="147">
        <v>0.1</v>
      </c>
      <c r="AC24" s="142">
        <v>1</v>
      </c>
      <c r="AD24" s="152" t="e">
        <f aca="true" t="shared" si="29" ref="AD24:AD61">(AC24*Z24)/(1+AC24*(1-AB24)*Z24)</f>
        <v>#N/A</v>
      </c>
      <c r="AE24" s="152" t="e">
        <f>1-AD24</f>
        <v>#N/A</v>
      </c>
      <c r="AF24" s="142">
        <v>100000</v>
      </c>
      <c r="AG24" s="142" t="e">
        <f>AF24-AF25</f>
        <v>#N/A</v>
      </c>
      <c r="AH24" s="142" t="e">
        <f aca="true" t="shared" si="30" ref="AH24:AH41">AC24*(AF25+(AB24*AG24))</f>
        <v>#N/A</v>
      </c>
      <c r="AI24" s="141" t="e">
        <f>SUM(AH24:AH$42)</f>
        <v>#N/A</v>
      </c>
      <c r="AJ24" s="172"/>
      <c r="AK24" s="126"/>
      <c r="AL24" s="82"/>
      <c r="AM24" s="126"/>
      <c r="AN24" s="451"/>
      <c r="AO24" s="164"/>
      <c r="AP24" s="82"/>
      <c r="AQ24" s="126"/>
      <c r="AR24" s="172"/>
      <c r="AS24" s="126"/>
      <c r="AT24" s="172"/>
      <c r="AU24" s="126"/>
      <c r="AV24" s="172"/>
      <c r="AW24" s="126"/>
      <c r="AX24" s="451"/>
      <c r="AY24" s="126"/>
      <c r="AZ24" s="266"/>
      <c r="BA24" s="126"/>
      <c r="BB24" s="267"/>
      <c r="BC24" s="126"/>
      <c r="BD24" s="267"/>
      <c r="BE24" s="126"/>
      <c r="BF24" s="267"/>
      <c r="BG24" s="126"/>
      <c r="BH24" s="268" t="e">
        <f aca="true" t="shared" si="31" ref="BH24:BH36">BH63+BH102+BH141+BH180+BH219</f>
        <v>#N/A</v>
      </c>
      <c r="BI24" s="126" t="s">
        <v>332</v>
      </c>
      <c r="BJ24" s="196" t="e">
        <f aca="true" t="shared" si="32" ref="BJ24:BJ61">BH24/B24</f>
        <v>#N/A</v>
      </c>
      <c r="BK24" s="126" t="s">
        <v>338</v>
      </c>
      <c r="BL24" s="152" t="e">
        <f aca="true" t="shared" si="33" ref="BL24:BL61">(AC24*BJ24)/(1+AC24*(1-AB24)*BJ24)</f>
        <v>#N/A</v>
      </c>
      <c r="BM24" s="152" t="e">
        <f>1-BL24</f>
        <v>#N/A</v>
      </c>
      <c r="BN24" s="142">
        <v>100000</v>
      </c>
      <c r="BO24" s="142" t="e">
        <f>BN24-BN25</f>
        <v>#N/A</v>
      </c>
      <c r="BP24" s="142" t="e">
        <f aca="true" t="shared" si="34" ref="BP24:BP41">AC24*(BN25+(AB24*BO24))</f>
        <v>#N/A</v>
      </c>
      <c r="BQ24" s="142" t="e">
        <f>SUM(BP24:$BP$42)</f>
        <v>#N/A</v>
      </c>
      <c r="BR24" s="213" t="e">
        <f>BQ24/BN24</f>
        <v>#N/A</v>
      </c>
      <c r="BS24" s="272" t="e">
        <f aca="true" t="shared" si="35" ref="BS24:BS61">BS63+BS102+BS141+BS180+BS219</f>
        <v>#N/A</v>
      </c>
      <c r="BT24" s="82"/>
      <c r="BU24" s="126"/>
      <c r="BV24" s="420"/>
      <c r="BW24" s="2"/>
      <c r="BX24" s="520"/>
      <c r="BY24" s="2"/>
      <c r="BZ24" s="530"/>
      <c r="CA24" s="2"/>
      <c r="CB24" s="551"/>
      <c r="CC24" s="2"/>
      <c r="CD24" s="420"/>
      <c r="CE24" s="2"/>
      <c r="CF24" s="420"/>
      <c r="CG24" s="2"/>
      <c r="CH24" s="420"/>
      <c r="CI24" s="410"/>
    </row>
    <row r="25" spans="1:87" ht="12.75">
      <c r="A25" s="55" t="s">
        <v>83</v>
      </c>
      <c r="B25" s="359" t="e">
        <f>HLOOKUP('HEALTH INEQUALITIES TOOL'!$C$5,LookUpData!$B$1:$CH$256,LookUpData!CN25,FALSE)</f>
        <v>#N/A</v>
      </c>
      <c r="C25" s="2" t="s">
        <v>343</v>
      </c>
      <c r="D25" s="363" t="e">
        <f t="shared" si="26"/>
        <v>#N/A</v>
      </c>
      <c r="E25" s="2" t="s">
        <v>343</v>
      </c>
      <c r="F25" s="432"/>
      <c r="G25" s="2"/>
      <c r="H25" s="87"/>
      <c r="I25" s="2"/>
      <c r="J25" s="583"/>
      <c r="K25" s="2"/>
      <c r="L25" s="420"/>
      <c r="M25" s="2"/>
      <c r="N25" s="175"/>
      <c r="O25" s="2"/>
      <c r="P25" s="172"/>
      <c r="Q25" s="44"/>
      <c r="R25" s="124"/>
      <c r="S25" s="2"/>
      <c r="T25" s="124"/>
      <c r="U25" s="2"/>
      <c r="V25" s="452"/>
      <c r="W25" s="44"/>
      <c r="X25" s="468" t="e">
        <f t="shared" si="27"/>
        <v>#N/A</v>
      </c>
      <c r="Y25" s="126" t="s">
        <v>102</v>
      </c>
      <c r="Z25" s="152" t="e">
        <f t="shared" si="28"/>
        <v>#N/A</v>
      </c>
      <c r="AA25" s="142">
        <v>1</v>
      </c>
      <c r="AB25" s="147">
        <v>0.5</v>
      </c>
      <c r="AC25" s="142">
        <v>4</v>
      </c>
      <c r="AD25" s="152" t="e">
        <f t="shared" si="29"/>
        <v>#N/A</v>
      </c>
      <c r="AE25" s="152" t="e">
        <f aca="true" t="shared" si="36" ref="AE25:AE61">1-AD25</f>
        <v>#N/A</v>
      </c>
      <c r="AF25" s="142" t="e">
        <f>AF24*AE24</f>
        <v>#N/A</v>
      </c>
      <c r="AG25" s="142" t="e">
        <f aca="true" t="shared" si="37" ref="AG25:AG60">AF25-AF26</f>
        <v>#N/A</v>
      </c>
      <c r="AH25" s="142" t="e">
        <f t="shared" si="30"/>
        <v>#N/A</v>
      </c>
      <c r="AI25" s="141" t="e">
        <f>SUM(AH25:AH$42)</f>
        <v>#N/A</v>
      </c>
      <c r="AJ25" s="172"/>
      <c r="AK25" s="126"/>
      <c r="AL25" s="82"/>
      <c r="AM25" s="126"/>
      <c r="AN25" s="451"/>
      <c r="AO25" s="164"/>
      <c r="AP25" s="82"/>
      <c r="AQ25" s="126"/>
      <c r="AR25" s="172"/>
      <c r="AS25" s="126"/>
      <c r="AT25" s="172"/>
      <c r="AU25" s="126"/>
      <c r="AV25" s="172"/>
      <c r="AW25" s="126"/>
      <c r="AX25" s="451"/>
      <c r="AY25" s="126"/>
      <c r="AZ25" s="195"/>
      <c r="BA25" s="126"/>
      <c r="BB25" s="172"/>
      <c r="BC25" s="126"/>
      <c r="BD25" s="172"/>
      <c r="BE25" s="126"/>
      <c r="BF25" s="172"/>
      <c r="BG25" s="126"/>
      <c r="BH25" s="201" t="e">
        <f t="shared" si="31"/>
        <v>#N/A</v>
      </c>
      <c r="BI25" s="126" t="s">
        <v>332</v>
      </c>
      <c r="BJ25" s="196" t="e">
        <f t="shared" si="32"/>
        <v>#N/A</v>
      </c>
      <c r="BK25" s="126" t="s">
        <v>338</v>
      </c>
      <c r="BL25" s="152" t="e">
        <f t="shared" si="33"/>
        <v>#N/A</v>
      </c>
      <c r="BM25" s="152" t="e">
        <f aca="true" t="shared" si="38" ref="BM25:BM61">1-BL25</f>
        <v>#N/A</v>
      </c>
      <c r="BN25" s="142" t="e">
        <f>BN24*BM24</f>
        <v>#N/A</v>
      </c>
      <c r="BO25" s="142" t="e">
        <f aca="true" t="shared" si="39" ref="BO25:BO41">BN25-BN26</f>
        <v>#N/A</v>
      </c>
      <c r="BP25" s="142" t="e">
        <f t="shared" si="34"/>
        <v>#N/A</v>
      </c>
      <c r="BQ25" s="142" t="e">
        <f>SUM(BP25:$BP$42)</f>
        <v>#N/A</v>
      </c>
      <c r="BR25" s="213" t="e">
        <f aca="true" t="shared" si="40" ref="BR25:BR61">BQ25/BN25</f>
        <v>#N/A</v>
      </c>
      <c r="BS25" s="273" t="e">
        <f t="shared" si="35"/>
        <v>#N/A</v>
      </c>
      <c r="BT25" s="82"/>
      <c r="BU25" s="126"/>
      <c r="BV25" s="420"/>
      <c r="BW25" s="2"/>
      <c r="BX25" s="520"/>
      <c r="BY25" s="2"/>
      <c r="BZ25" s="530"/>
      <c r="CA25" s="2"/>
      <c r="CB25" s="552"/>
      <c r="CC25" s="2"/>
      <c r="CD25" s="420"/>
      <c r="CE25" s="2"/>
      <c r="CF25" s="420"/>
      <c r="CG25" s="2"/>
      <c r="CH25" s="420"/>
      <c r="CI25" s="410"/>
    </row>
    <row r="26" spans="1:87" ht="12.75">
      <c r="A26" s="55" t="s">
        <v>84</v>
      </c>
      <c r="B26" s="359" t="e">
        <f>HLOOKUP('HEALTH INEQUALITIES TOOL'!$C$5,LookUpData!$B$1:$CH$256,LookUpData!CN26,FALSE)</f>
        <v>#N/A</v>
      </c>
      <c r="C26" s="2" t="s">
        <v>343</v>
      </c>
      <c r="D26" s="363" t="e">
        <f t="shared" si="26"/>
        <v>#N/A</v>
      </c>
      <c r="E26" s="2" t="s">
        <v>343</v>
      </c>
      <c r="F26" s="432"/>
      <c r="G26" s="2"/>
      <c r="H26" s="87"/>
      <c r="I26" s="2"/>
      <c r="J26" s="583"/>
      <c r="K26" s="2"/>
      <c r="L26" s="420"/>
      <c r="M26" s="2"/>
      <c r="N26" s="175"/>
      <c r="O26" s="2"/>
      <c r="P26" s="172"/>
      <c r="Q26" s="44"/>
      <c r="R26" s="124"/>
      <c r="S26" s="2"/>
      <c r="T26" s="124"/>
      <c r="U26" s="2"/>
      <c r="V26" s="452"/>
      <c r="W26" s="44"/>
      <c r="X26" s="468" t="e">
        <f t="shared" si="27"/>
        <v>#N/A</v>
      </c>
      <c r="Y26" s="126" t="s">
        <v>102</v>
      </c>
      <c r="Z26" s="152" t="e">
        <f t="shared" si="28"/>
        <v>#N/A</v>
      </c>
      <c r="AA26" s="142">
        <v>5</v>
      </c>
      <c r="AB26" s="147">
        <v>0.5</v>
      </c>
      <c r="AC26" s="142">
        <v>5</v>
      </c>
      <c r="AD26" s="152" t="e">
        <f t="shared" si="29"/>
        <v>#N/A</v>
      </c>
      <c r="AE26" s="152" t="e">
        <f t="shared" si="36"/>
        <v>#N/A</v>
      </c>
      <c r="AF26" s="142" t="e">
        <f aca="true" t="shared" si="41" ref="AF26:AF42">AF25*AE25</f>
        <v>#N/A</v>
      </c>
      <c r="AG26" s="142" t="e">
        <f t="shared" si="37"/>
        <v>#N/A</v>
      </c>
      <c r="AH26" s="142" t="e">
        <f t="shared" si="30"/>
        <v>#N/A</v>
      </c>
      <c r="AI26" s="141" t="e">
        <f>SUM(AH26:AH$42)</f>
        <v>#N/A</v>
      </c>
      <c r="AJ26" s="172"/>
      <c r="AK26" s="126"/>
      <c r="AL26" s="451"/>
      <c r="AM26" s="126"/>
      <c r="AN26" s="451"/>
      <c r="AO26" s="164"/>
      <c r="AP26" s="82"/>
      <c r="AQ26" s="126"/>
      <c r="AR26" s="172"/>
      <c r="AS26" s="126"/>
      <c r="AT26" s="172"/>
      <c r="AU26" s="126"/>
      <c r="AV26" s="172"/>
      <c r="AW26" s="126"/>
      <c r="AX26" s="451"/>
      <c r="AY26" s="126"/>
      <c r="AZ26" s="230"/>
      <c r="BA26" s="126"/>
      <c r="BB26" s="265"/>
      <c r="BC26" s="126"/>
      <c r="BD26" s="172"/>
      <c r="BE26" s="126"/>
      <c r="BF26" s="172"/>
      <c r="BG26" s="126"/>
      <c r="BH26" s="201" t="e">
        <f t="shared" si="31"/>
        <v>#N/A</v>
      </c>
      <c r="BI26" s="126" t="s">
        <v>332</v>
      </c>
      <c r="BJ26" s="196" t="e">
        <f t="shared" si="32"/>
        <v>#N/A</v>
      </c>
      <c r="BK26" s="126" t="s">
        <v>338</v>
      </c>
      <c r="BL26" s="152" t="e">
        <f t="shared" si="33"/>
        <v>#N/A</v>
      </c>
      <c r="BM26" s="152" t="e">
        <f t="shared" si="38"/>
        <v>#N/A</v>
      </c>
      <c r="BN26" s="142" t="e">
        <f aca="true" t="shared" si="42" ref="BN26:BN42">BN25*BM25</f>
        <v>#N/A</v>
      </c>
      <c r="BO26" s="142" t="e">
        <f t="shared" si="39"/>
        <v>#N/A</v>
      </c>
      <c r="BP26" s="142" t="e">
        <f t="shared" si="34"/>
        <v>#N/A</v>
      </c>
      <c r="BQ26" s="142" t="e">
        <f>SUM(BP26:$BP$42)</f>
        <v>#N/A</v>
      </c>
      <c r="BR26" s="213" t="e">
        <f t="shared" si="40"/>
        <v>#N/A</v>
      </c>
      <c r="BS26" s="273" t="e">
        <f t="shared" si="35"/>
        <v>#N/A</v>
      </c>
      <c r="BT26" s="82"/>
      <c r="BU26" s="126"/>
      <c r="BV26" s="420"/>
      <c r="BW26" s="2"/>
      <c r="BX26" s="520"/>
      <c r="BY26" s="2"/>
      <c r="BZ26" s="530"/>
      <c r="CA26" s="2"/>
      <c r="CB26" s="552"/>
      <c r="CC26" s="2"/>
      <c r="CD26" s="420"/>
      <c r="CE26" s="2"/>
      <c r="CF26" s="420"/>
      <c r="CG26" s="2"/>
      <c r="CH26" s="420"/>
      <c r="CI26" s="410"/>
    </row>
    <row r="27" spans="1:87" ht="12.75">
      <c r="A27" s="55" t="s">
        <v>85</v>
      </c>
      <c r="B27" s="359" t="e">
        <f>HLOOKUP('HEALTH INEQUALITIES TOOL'!$C$5,LookUpData!$B$1:$CH$256,LookUpData!CN27,FALSE)</f>
        <v>#N/A</v>
      </c>
      <c r="C27" s="2" t="s">
        <v>343</v>
      </c>
      <c r="D27" s="363" t="e">
        <f t="shared" si="26"/>
        <v>#N/A</v>
      </c>
      <c r="E27" s="2" t="s">
        <v>343</v>
      </c>
      <c r="F27" s="432"/>
      <c r="G27" s="2"/>
      <c r="H27" s="87"/>
      <c r="I27" s="2"/>
      <c r="J27" s="583"/>
      <c r="K27" s="2"/>
      <c r="L27" s="420"/>
      <c r="M27" s="2"/>
      <c r="N27" s="175"/>
      <c r="O27" s="2"/>
      <c r="P27" s="172"/>
      <c r="Q27" s="44"/>
      <c r="R27" s="124"/>
      <c r="S27" s="2"/>
      <c r="T27" s="124"/>
      <c r="U27" s="2"/>
      <c r="V27" s="452"/>
      <c r="W27" s="44"/>
      <c r="X27" s="468" t="e">
        <f t="shared" si="27"/>
        <v>#N/A</v>
      </c>
      <c r="Y27" s="126" t="s">
        <v>102</v>
      </c>
      <c r="Z27" s="152" t="e">
        <f t="shared" si="28"/>
        <v>#N/A</v>
      </c>
      <c r="AA27" s="142">
        <v>10</v>
      </c>
      <c r="AB27" s="147">
        <v>0.5</v>
      </c>
      <c r="AC27" s="142">
        <v>5</v>
      </c>
      <c r="AD27" s="152" t="e">
        <f t="shared" si="29"/>
        <v>#N/A</v>
      </c>
      <c r="AE27" s="152" t="e">
        <f t="shared" si="36"/>
        <v>#N/A</v>
      </c>
      <c r="AF27" s="142" t="e">
        <f t="shared" si="41"/>
        <v>#N/A</v>
      </c>
      <c r="AG27" s="142" t="e">
        <f t="shared" si="37"/>
        <v>#N/A</v>
      </c>
      <c r="AH27" s="142" t="e">
        <f t="shared" si="30"/>
        <v>#N/A</v>
      </c>
      <c r="AI27" s="141" t="e">
        <f>SUM(AH27:AH$42)</f>
        <v>#N/A</v>
      </c>
      <c r="AJ27" s="172"/>
      <c r="AK27" s="126"/>
      <c r="AL27" s="451"/>
      <c r="AM27" s="126"/>
      <c r="AN27" s="451"/>
      <c r="AO27" s="164"/>
      <c r="AP27" s="82"/>
      <c r="AQ27" s="126"/>
      <c r="AR27" s="172"/>
      <c r="AS27" s="126"/>
      <c r="AT27" s="172"/>
      <c r="AU27" s="126"/>
      <c r="AV27" s="172"/>
      <c r="AW27" s="126"/>
      <c r="AX27" s="451"/>
      <c r="AY27" s="126"/>
      <c r="AZ27" s="195"/>
      <c r="BA27" s="126"/>
      <c r="BB27" s="172"/>
      <c r="BC27" s="126"/>
      <c r="BD27" s="172"/>
      <c r="BE27" s="126"/>
      <c r="BF27" s="172"/>
      <c r="BG27" s="126"/>
      <c r="BH27" s="201" t="e">
        <f t="shared" si="31"/>
        <v>#N/A</v>
      </c>
      <c r="BI27" s="126" t="s">
        <v>332</v>
      </c>
      <c r="BJ27" s="196" t="e">
        <f t="shared" si="32"/>
        <v>#N/A</v>
      </c>
      <c r="BK27" s="126" t="s">
        <v>338</v>
      </c>
      <c r="BL27" s="152" t="e">
        <f t="shared" si="33"/>
        <v>#N/A</v>
      </c>
      <c r="BM27" s="152" t="e">
        <f t="shared" si="38"/>
        <v>#N/A</v>
      </c>
      <c r="BN27" s="142" t="e">
        <f t="shared" si="42"/>
        <v>#N/A</v>
      </c>
      <c r="BO27" s="142" t="e">
        <f t="shared" si="39"/>
        <v>#N/A</v>
      </c>
      <c r="BP27" s="142" t="e">
        <f t="shared" si="34"/>
        <v>#N/A</v>
      </c>
      <c r="BQ27" s="142" t="e">
        <f>SUM(BP27:$BP$42)</f>
        <v>#N/A</v>
      </c>
      <c r="BR27" s="213" t="e">
        <f t="shared" si="40"/>
        <v>#N/A</v>
      </c>
      <c r="BS27" s="273" t="e">
        <f t="shared" si="35"/>
        <v>#N/A</v>
      </c>
      <c r="BT27" s="82"/>
      <c r="BU27" s="126"/>
      <c r="BV27" s="420"/>
      <c r="BW27" s="2"/>
      <c r="BX27" s="520"/>
      <c r="BY27" s="2"/>
      <c r="BZ27" s="530"/>
      <c r="CA27" s="2"/>
      <c r="CB27" s="552"/>
      <c r="CC27" s="2"/>
      <c r="CD27" s="420"/>
      <c r="CE27" s="2"/>
      <c r="CF27" s="420"/>
      <c r="CG27" s="2"/>
      <c r="CH27" s="420"/>
      <c r="CI27" s="410"/>
    </row>
    <row r="28" spans="1:87" ht="12.75">
      <c r="A28" s="55" t="s">
        <v>28</v>
      </c>
      <c r="B28" s="359" t="e">
        <f>HLOOKUP('HEALTH INEQUALITIES TOOL'!$C$5,LookUpData!$B$1:$CH$256,LookUpData!CN28,FALSE)</f>
        <v>#N/A</v>
      </c>
      <c r="C28" s="2" t="s">
        <v>343</v>
      </c>
      <c r="D28" s="363" t="e">
        <f t="shared" si="26"/>
        <v>#N/A</v>
      </c>
      <c r="E28" s="2" t="s">
        <v>343</v>
      </c>
      <c r="F28" s="432"/>
      <c r="G28" s="2"/>
      <c r="H28" s="87"/>
      <c r="I28" s="2"/>
      <c r="J28" s="583"/>
      <c r="K28" s="2"/>
      <c r="L28" s="420"/>
      <c r="M28" s="2"/>
      <c r="N28" s="175"/>
      <c r="O28" s="2"/>
      <c r="P28" s="172"/>
      <c r="Q28" s="44"/>
      <c r="R28" s="124"/>
      <c r="S28" s="2"/>
      <c r="T28" s="124"/>
      <c r="U28" s="2"/>
      <c r="V28" s="452"/>
      <c r="W28" s="44"/>
      <c r="X28" s="468" t="e">
        <f t="shared" si="27"/>
        <v>#N/A</v>
      </c>
      <c r="Y28" s="126" t="s">
        <v>102</v>
      </c>
      <c r="Z28" s="152" t="e">
        <f t="shared" si="28"/>
        <v>#N/A</v>
      </c>
      <c r="AA28" s="142">
        <v>15</v>
      </c>
      <c r="AB28" s="147">
        <v>0.5</v>
      </c>
      <c r="AC28" s="142">
        <v>5</v>
      </c>
      <c r="AD28" s="152" t="e">
        <f t="shared" si="29"/>
        <v>#N/A</v>
      </c>
      <c r="AE28" s="152" t="e">
        <f t="shared" si="36"/>
        <v>#N/A</v>
      </c>
      <c r="AF28" s="142" t="e">
        <f t="shared" si="41"/>
        <v>#N/A</v>
      </c>
      <c r="AG28" s="142" t="e">
        <f t="shared" si="37"/>
        <v>#N/A</v>
      </c>
      <c r="AH28" s="142" t="e">
        <f t="shared" si="30"/>
        <v>#N/A</v>
      </c>
      <c r="AI28" s="141" t="e">
        <f>SUM(AH28:AH$42)</f>
        <v>#N/A</v>
      </c>
      <c r="AJ28" s="172"/>
      <c r="AK28" s="126"/>
      <c r="AL28" s="451"/>
      <c r="AM28" s="126"/>
      <c r="AN28" s="451"/>
      <c r="AO28" s="164"/>
      <c r="AP28" s="82"/>
      <c r="AQ28" s="126"/>
      <c r="AR28" s="172"/>
      <c r="AS28" s="126"/>
      <c r="AT28" s="172"/>
      <c r="AU28" s="126"/>
      <c r="AV28" s="172"/>
      <c r="AW28" s="126"/>
      <c r="AX28" s="451"/>
      <c r="AY28" s="126"/>
      <c r="AZ28" s="195"/>
      <c r="BA28" s="126"/>
      <c r="BB28" s="172"/>
      <c r="BC28" s="126"/>
      <c r="BD28" s="172"/>
      <c r="BE28" s="126"/>
      <c r="BF28" s="172"/>
      <c r="BG28" s="126"/>
      <c r="BH28" s="201" t="e">
        <f t="shared" si="31"/>
        <v>#N/A</v>
      </c>
      <c r="BI28" s="126" t="s">
        <v>332</v>
      </c>
      <c r="BJ28" s="196" t="e">
        <f t="shared" si="32"/>
        <v>#N/A</v>
      </c>
      <c r="BK28" s="126" t="s">
        <v>338</v>
      </c>
      <c r="BL28" s="152" t="e">
        <f t="shared" si="33"/>
        <v>#N/A</v>
      </c>
      <c r="BM28" s="152" t="e">
        <f t="shared" si="38"/>
        <v>#N/A</v>
      </c>
      <c r="BN28" s="142" t="e">
        <f t="shared" si="42"/>
        <v>#N/A</v>
      </c>
      <c r="BO28" s="142" t="e">
        <f t="shared" si="39"/>
        <v>#N/A</v>
      </c>
      <c r="BP28" s="142" t="e">
        <f t="shared" si="34"/>
        <v>#N/A</v>
      </c>
      <c r="BQ28" s="142" t="e">
        <f>SUM(BP28:$BP$42)</f>
        <v>#N/A</v>
      </c>
      <c r="BR28" s="213" t="e">
        <f t="shared" si="40"/>
        <v>#N/A</v>
      </c>
      <c r="BS28" s="273" t="e">
        <f t="shared" si="35"/>
        <v>#N/A</v>
      </c>
      <c r="BT28" s="82"/>
      <c r="BU28" s="126"/>
      <c r="BV28" s="420"/>
      <c r="BW28" s="2"/>
      <c r="BX28" s="520"/>
      <c r="BY28" s="2"/>
      <c r="BZ28" s="530"/>
      <c r="CA28" s="2"/>
      <c r="CB28" s="552"/>
      <c r="CC28" s="2"/>
      <c r="CD28" s="420"/>
      <c r="CE28" s="2"/>
      <c r="CF28" s="420"/>
      <c r="CG28" s="2"/>
      <c r="CH28" s="420"/>
      <c r="CI28" s="410"/>
    </row>
    <row r="29" spans="1:87" ht="12.75">
      <c r="A29" s="55" t="s">
        <v>29</v>
      </c>
      <c r="B29" s="359" t="e">
        <f>HLOOKUP('HEALTH INEQUALITIES TOOL'!$C$5,LookUpData!$B$1:$CH$256,LookUpData!CN29,FALSE)</f>
        <v>#N/A</v>
      </c>
      <c r="C29" s="2" t="s">
        <v>343</v>
      </c>
      <c r="D29" s="363" t="e">
        <f t="shared" si="26"/>
        <v>#N/A</v>
      </c>
      <c r="E29" s="2" t="s">
        <v>343</v>
      </c>
      <c r="F29" s="416" t="s">
        <v>117</v>
      </c>
      <c r="G29" s="2"/>
      <c r="H29" s="88">
        <v>0.092</v>
      </c>
      <c r="I29" s="2" t="s">
        <v>134</v>
      </c>
      <c r="J29" s="578" t="s">
        <v>117</v>
      </c>
      <c r="K29" s="436"/>
      <c r="L29" s="435" t="s">
        <v>117</v>
      </c>
      <c r="M29" s="436"/>
      <c r="N29" s="438" t="s">
        <v>117</v>
      </c>
      <c r="O29" s="436"/>
      <c r="P29" s="439" t="s">
        <v>117</v>
      </c>
      <c r="Q29" s="44"/>
      <c r="R29" s="444" t="s">
        <v>117</v>
      </c>
      <c r="S29" s="436"/>
      <c r="T29" s="444" t="s">
        <v>117</v>
      </c>
      <c r="U29" s="2"/>
      <c r="V29" s="444" t="s">
        <v>117</v>
      </c>
      <c r="W29" s="44"/>
      <c r="X29" s="468" t="e">
        <f t="shared" si="27"/>
        <v>#N/A</v>
      </c>
      <c r="Y29" s="126" t="s">
        <v>102</v>
      </c>
      <c r="Z29" s="152" t="e">
        <f t="shared" si="28"/>
        <v>#N/A</v>
      </c>
      <c r="AA29" s="142">
        <v>20</v>
      </c>
      <c r="AB29" s="147">
        <v>0.5</v>
      </c>
      <c r="AC29" s="142">
        <v>5</v>
      </c>
      <c r="AD29" s="152" t="e">
        <f t="shared" si="29"/>
        <v>#N/A</v>
      </c>
      <c r="AE29" s="152" t="e">
        <f t="shared" si="36"/>
        <v>#N/A</v>
      </c>
      <c r="AF29" s="142" t="e">
        <f t="shared" si="41"/>
        <v>#N/A</v>
      </c>
      <c r="AG29" s="142" t="e">
        <f t="shared" si="37"/>
        <v>#N/A</v>
      </c>
      <c r="AH29" s="142" t="e">
        <f t="shared" si="30"/>
        <v>#N/A</v>
      </c>
      <c r="AI29" s="141" t="e">
        <f>SUM(AH29:AH$42)</f>
        <v>#N/A</v>
      </c>
      <c r="AJ29" s="444" t="s">
        <v>117</v>
      </c>
      <c r="AK29" s="126"/>
      <c r="AL29" s="444" t="s">
        <v>117</v>
      </c>
      <c r="AM29" s="126"/>
      <c r="AN29" s="444" t="s">
        <v>117</v>
      </c>
      <c r="AO29" s="164"/>
      <c r="AP29" s="444" t="s">
        <v>117</v>
      </c>
      <c r="AQ29" s="126" t="s">
        <v>323</v>
      </c>
      <c r="AR29" s="444" t="s">
        <v>117</v>
      </c>
      <c r="AS29" s="436"/>
      <c r="AT29" s="444" t="s">
        <v>117</v>
      </c>
      <c r="AU29" s="494"/>
      <c r="AV29" s="444" t="s">
        <v>117</v>
      </c>
      <c r="AW29" s="494"/>
      <c r="AX29" s="444" t="s">
        <v>117</v>
      </c>
      <c r="AY29" s="126"/>
      <c r="AZ29" s="140" t="e">
        <f aca="true" t="shared" si="43" ref="AZ29:BF37">AZ68+AZ107+AZ146+AZ185+AZ224</f>
        <v>#N/A</v>
      </c>
      <c r="BA29" s="126" t="s">
        <v>332</v>
      </c>
      <c r="BB29" s="201" t="e">
        <f t="shared" si="43"/>
        <v>#N/A</v>
      </c>
      <c r="BC29" s="126" t="s">
        <v>332</v>
      </c>
      <c r="BD29" s="201" t="e">
        <f t="shared" si="43"/>
        <v>#N/A</v>
      </c>
      <c r="BE29" s="126" t="s">
        <v>332</v>
      </c>
      <c r="BF29" s="201" t="e">
        <f t="shared" si="43"/>
        <v>#N/A</v>
      </c>
      <c r="BG29" s="126" t="s">
        <v>332</v>
      </c>
      <c r="BH29" s="201" t="e">
        <f t="shared" si="31"/>
        <v>#N/A</v>
      </c>
      <c r="BI29" s="126" t="s">
        <v>332</v>
      </c>
      <c r="BJ29" s="196" t="e">
        <f t="shared" si="32"/>
        <v>#N/A</v>
      </c>
      <c r="BK29" s="126" t="s">
        <v>338</v>
      </c>
      <c r="BL29" s="152" t="e">
        <f t="shared" si="33"/>
        <v>#N/A</v>
      </c>
      <c r="BM29" s="152" t="e">
        <f t="shared" si="38"/>
        <v>#N/A</v>
      </c>
      <c r="BN29" s="142" t="e">
        <f t="shared" si="42"/>
        <v>#N/A</v>
      </c>
      <c r="BO29" s="142" t="e">
        <f t="shared" si="39"/>
        <v>#N/A</v>
      </c>
      <c r="BP29" s="142" t="e">
        <f t="shared" si="34"/>
        <v>#N/A</v>
      </c>
      <c r="BQ29" s="142" t="e">
        <f>SUM(BP29:$BP$42)</f>
        <v>#N/A</v>
      </c>
      <c r="BR29" s="213" t="e">
        <f t="shared" si="40"/>
        <v>#N/A</v>
      </c>
      <c r="BS29" s="273" t="e">
        <f t="shared" si="35"/>
        <v>#N/A</v>
      </c>
      <c r="BT29" s="514">
        <v>23.9</v>
      </c>
      <c r="BU29" s="2" t="s">
        <v>340</v>
      </c>
      <c r="BV29" s="435" t="s">
        <v>117</v>
      </c>
      <c r="BW29" s="436"/>
      <c r="BX29" s="521" t="s">
        <v>117</v>
      </c>
      <c r="BY29" s="436"/>
      <c r="BZ29" s="521" t="s">
        <v>117</v>
      </c>
      <c r="CA29" s="436"/>
      <c r="CB29" s="553" t="s">
        <v>117</v>
      </c>
      <c r="CC29" s="436"/>
      <c r="CD29" s="435" t="s">
        <v>117</v>
      </c>
      <c r="CE29" s="436"/>
      <c r="CF29" s="435" t="s">
        <v>117</v>
      </c>
      <c r="CG29" s="436"/>
      <c r="CH29" s="435" t="s">
        <v>117</v>
      </c>
      <c r="CI29" s="410"/>
    </row>
    <row r="30" spans="1:87" ht="12.75">
      <c r="A30" s="55" t="s">
        <v>30</v>
      </c>
      <c r="B30" s="359" t="e">
        <f>HLOOKUP('HEALTH INEQUALITIES TOOL'!$C$5,LookUpData!$B$1:$CH$256,LookUpData!CN30,FALSE)</f>
        <v>#N/A</v>
      </c>
      <c r="C30" s="2" t="s">
        <v>343</v>
      </c>
      <c r="D30" s="363" t="e">
        <f t="shared" si="26"/>
        <v>#N/A</v>
      </c>
      <c r="E30" s="2" t="s">
        <v>343</v>
      </c>
      <c r="F30" s="416" t="s">
        <v>117</v>
      </c>
      <c r="G30" s="2"/>
      <c r="H30" s="88">
        <v>0.194</v>
      </c>
      <c r="I30" s="2" t="s">
        <v>134</v>
      </c>
      <c r="J30" s="578" t="s">
        <v>117</v>
      </c>
      <c r="K30" s="436"/>
      <c r="L30" s="435" t="s">
        <v>117</v>
      </c>
      <c r="M30" s="436"/>
      <c r="N30" s="438" t="s">
        <v>117</v>
      </c>
      <c r="O30" s="436"/>
      <c r="P30" s="439" t="s">
        <v>117</v>
      </c>
      <c r="Q30" s="44"/>
      <c r="R30" s="444" t="s">
        <v>117</v>
      </c>
      <c r="S30" s="436"/>
      <c r="T30" s="444" t="s">
        <v>117</v>
      </c>
      <c r="U30" s="2"/>
      <c r="V30" s="444" t="s">
        <v>117</v>
      </c>
      <c r="W30" s="44"/>
      <c r="X30" s="468" t="e">
        <f t="shared" si="27"/>
        <v>#N/A</v>
      </c>
      <c r="Y30" s="126" t="s">
        <v>102</v>
      </c>
      <c r="Z30" s="152" t="e">
        <f t="shared" si="28"/>
        <v>#N/A</v>
      </c>
      <c r="AA30" s="142">
        <v>25</v>
      </c>
      <c r="AB30" s="147">
        <v>0.5</v>
      </c>
      <c r="AC30" s="142">
        <v>5</v>
      </c>
      <c r="AD30" s="152" t="e">
        <f t="shared" si="29"/>
        <v>#N/A</v>
      </c>
      <c r="AE30" s="152" t="e">
        <f t="shared" si="36"/>
        <v>#N/A</v>
      </c>
      <c r="AF30" s="142" t="e">
        <f t="shared" si="41"/>
        <v>#N/A</v>
      </c>
      <c r="AG30" s="142" t="e">
        <f t="shared" si="37"/>
        <v>#N/A</v>
      </c>
      <c r="AH30" s="142" t="e">
        <f t="shared" si="30"/>
        <v>#N/A</v>
      </c>
      <c r="AI30" s="141" t="e">
        <f>SUM(AH30:AH$42)</f>
        <v>#N/A</v>
      </c>
      <c r="AJ30" s="444" t="s">
        <v>117</v>
      </c>
      <c r="AK30" s="126"/>
      <c r="AL30" s="444" t="s">
        <v>117</v>
      </c>
      <c r="AM30" s="126"/>
      <c r="AN30" s="444" t="s">
        <v>117</v>
      </c>
      <c r="AO30" s="164"/>
      <c r="AP30" s="444" t="s">
        <v>117</v>
      </c>
      <c r="AQ30" s="126" t="s">
        <v>323</v>
      </c>
      <c r="AR30" s="444" t="s">
        <v>117</v>
      </c>
      <c r="AS30" s="436"/>
      <c r="AT30" s="444" t="s">
        <v>117</v>
      </c>
      <c r="AU30" s="494"/>
      <c r="AV30" s="444" t="s">
        <v>117</v>
      </c>
      <c r="AW30" s="494"/>
      <c r="AX30" s="444" t="s">
        <v>117</v>
      </c>
      <c r="AY30" s="126"/>
      <c r="AZ30" s="140" t="e">
        <f t="shared" si="43"/>
        <v>#N/A</v>
      </c>
      <c r="BA30" s="126" t="s">
        <v>332</v>
      </c>
      <c r="BB30" s="201" t="e">
        <f t="shared" si="43"/>
        <v>#N/A</v>
      </c>
      <c r="BC30" s="126" t="s">
        <v>332</v>
      </c>
      <c r="BD30" s="201" t="e">
        <f t="shared" si="43"/>
        <v>#N/A</v>
      </c>
      <c r="BE30" s="126" t="s">
        <v>332</v>
      </c>
      <c r="BF30" s="201" t="e">
        <f t="shared" si="43"/>
        <v>#N/A</v>
      </c>
      <c r="BG30" s="126" t="s">
        <v>332</v>
      </c>
      <c r="BH30" s="201" t="e">
        <f t="shared" si="31"/>
        <v>#N/A</v>
      </c>
      <c r="BI30" s="126" t="s">
        <v>332</v>
      </c>
      <c r="BJ30" s="196" t="e">
        <f t="shared" si="32"/>
        <v>#N/A</v>
      </c>
      <c r="BK30" s="126" t="s">
        <v>338</v>
      </c>
      <c r="BL30" s="152" t="e">
        <f t="shared" si="33"/>
        <v>#N/A</v>
      </c>
      <c r="BM30" s="152" t="e">
        <f t="shared" si="38"/>
        <v>#N/A</v>
      </c>
      <c r="BN30" s="142" t="e">
        <f t="shared" si="42"/>
        <v>#N/A</v>
      </c>
      <c r="BO30" s="142" t="e">
        <f t="shared" si="39"/>
        <v>#N/A</v>
      </c>
      <c r="BP30" s="142" t="e">
        <f t="shared" si="34"/>
        <v>#N/A</v>
      </c>
      <c r="BQ30" s="142" t="e">
        <f>SUM(BP30:$BP$42)</f>
        <v>#N/A</v>
      </c>
      <c r="BR30" s="213" t="e">
        <f t="shared" si="40"/>
        <v>#N/A</v>
      </c>
      <c r="BS30" s="273" t="e">
        <f t="shared" si="35"/>
        <v>#N/A</v>
      </c>
      <c r="BT30" s="514">
        <v>26.4</v>
      </c>
      <c r="BU30" s="2" t="s">
        <v>340</v>
      </c>
      <c r="BV30" s="435" t="s">
        <v>117</v>
      </c>
      <c r="BW30" s="436"/>
      <c r="BX30" s="521" t="s">
        <v>117</v>
      </c>
      <c r="BY30" s="436"/>
      <c r="BZ30" s="521" t="s">
        <v>117</v>
      </c>
      <c r="CA30" s="436"/>
      <c r="CB30" s="553" t="s">
        <v>117</v>
      </c>
      <c r="CC30" s="436"/>
      <c r="CD30" s="435" t="s">
        <v>117</v>
      </c>
      <c r="CE30" s="436"/>
      <c r="CF30" s="435" t="s">
        <v>117</v>
      </c>
      <c r="CG30" s="436"/>
      <c r="CH30" s="435" t="s">
        <v>117</v>
      </c>
      <c r="CI30" s="410"/>
    </row>
    <row r="31" spans="1:87" ht="12.75">
      <c r="A31" s="55" t="s">
        <v>31</v>
      </c>
      <c r="B31" s="359" t="e">
        <f>HLOOKUP('HEALTH INEQUALITIES TOOL'!$C$5,LookUpData!$B$1:$CH$256,LookUpData!CN31,FALSE)</f>
        <v>#N/A</v>
      </c>
      <c r="C31" s="2" t="s">
        <v>343</v>
      </c>
      <c r="D31" s="363" t="e">
        <f t="shared" si="26"/>
        <v>#N/A</v>
      </c>
      <c r="E31" s="2" t="s">
        <v>343</v>
      </c>
      <c r="F31" s="416" t="s">
        <v>117</v>
      </c>
      <c r="G31" s="2"/>
      <c r="H31" s="88">
        <v>0.194</v>
      </c>
      <c r="I31" s="2" t="s">
        <v>134</v>
      </c>
      <c r="J31" s="578" t="s">
        <v>117</v>
      </c>
      <c r="K31" s="436"/>
      <c r="L31" s="435" t="s">
        <v>117</v>
      </c>
      <c r="M31" s="436"/>
      <c r="N31" s="438" t="s">
        <v>117</v>
      </c>
      <c r="O31" s="436"/>
      <c r="P31" s="439" t="s">
        <v>117</v>
      </c>
      <c r="Q31" s="44"/>
      <c r="R31" s="444" t="s">
        <v>117</v>
      </c>
      <c r="S31" s="436"/>
      <c r="T31" s="444" t="s">
        <v>117</v>
      </c>
      <c r="U31" s="2"/>
      <c r="V31" s="444" t="s">
        <v>117</v>
      </c>
      <c r="W31" s="44"/>
      <c r="X31" s="468" t="e">
        <f t="shared" si="27"/>
        <v>#N/A</v>
      </c>
      <c r="Y31" s="126" t="s">
        <v>102</v>
      </c>
      <c r="Z31" s="152" t="e">
        <f t="shared" si="28"/>
        <v>#N/A</v>
      </c>
      <c r="AA31" s="142">
        <v>30</v>
      </c>
      <c r="AB31" s="147">
        <v>0.5</v>
      </c>
      <c r="AC31" s="142">
        <v>5</v>
      </c>
      <c r="AD31" s="152" t="e">
        <f t="shared" si="29"/>
        <v>#N/A</v>
      </c>
      <c r="AE31" s="152" t="e">
        <f t="shared" si="36"/>
        <v>#N/A</v>
      </c>
      <c r="AF31" s="142" t="e">
        <f t="shared" si="41"/>
        <v>#N/A</v>
      </c>
      <c r="AG31" s="142" t="e">
        <f t="shared" si="37"/>
        <v>#N/A</v>
      </c>
      <c r="AH31" s="142" t="e">
        <f t="shared" si="30"/>
        <v>#N/A</v>
      </c>
      <c r="AI31" s="141" t="e">
        <f>SUM(AH31:AH$42)</f>
        <v>#N/A</v>
      </c>
      <c r="AJ31" s="444" t="s">
        <v>117</v>
      </c>
      <c r="AK31" s="126"/>
      <c r="AL31" s="444" t="s">
        <v>117</v>
      </c>
      <c r="AM31" s="126"/>
      <c r="AN31" s="444" t="s">
        <v>117</v>
      </c>
      <c r="AO31" s="164"/>
      <c r="AP31" s="444" t="s">
        <v>117</v>
      </c>
      <c r="AQ31" s="126" t="s">
        <v>323</v>
      </c>
      <c r="AR31" s="444" t="s">
        <v>117</v>
      </c>
      <c r="AS31" s="436"/>
      <c r="AT31" s="444" t="s">
        <v>117</v>
      </c>
      <c r="AU31" s="494"/>
      <c r="AV31" s="444" t="s">
        <v>117</v>
      </c>
      <c r="AW31" s="494"/>
      <c r="AX31" s="444" t="s">
        <v>117</v>
      </c>
      <c r="AY31" s="126"/>
      <c r="AZ31" s="140" t="e">
        <f t="shared" si="43"/>
        <v>#N/A</v>
      </c>
      <c r="BA31" s="126" t="s">
        <v>332</v>
      </c>
      <c r="BB31" s="201" t="e">
        <f t="shared" si="43"/>
        <v>#N/A</v>
      </c>
      <c r="BC31" s="126" t="s">
        <v>332</v>
      </c>
      <c r="BD31" s="201" t="e">
        <f t="shared" si="43"/>
        <v>#N/A</v>
      </c>
      <c r="BE31" s="126" t="s">
        <v>332</v>
      </c>
      <c r="BF31" s="201" t="e">
        <f t="shared" si="43"/>
        <v>#N/A</v>
      </c>
      <c r="BG31" s="126" t="s">
        <v>332</v>
      </c>
      <c r="BH31" s="201" t="e">
        <f t="shared" si="31"/>
        <v>#N/A</v>
      </c>
      <c r="BI31" s="126" t="s">
        <v>332</v>
      </c>
      <c r="BJ31" s="196" t="e">
        <f t="shared" si="32"/>
        <v>#N/A</v>
      </c>
      <c r="BK31" s="126" t="s">
        <v>338</v>
      </c>
      <c r="BL31" s="152" t="e">
        <f t="shared" si="33"/>
        <v>#N/A</v>
      </c>
      <c r="BM31" s="152" t="e">
        <f t="shared" si="38"/>
        <v>#N/A</v>
      </c>
      <c r="BN31" s="142" t="e">
        <f t="shared" si="42"/>
        <v>#N/A</v>
      </c>
      <c r="BO31" s="142" t="e">
        <f t="shared" si="39"/>
        <v>#N/A</v>
      </c>
      <c r="BP31" s="142" t="e">
        <f t="shared" si="34"/>
        <v>#N/A</v>
      </c>
      <c r="BQ31" s="142" t="e">
        <f>SUM(BP31:$BP$42)</f>
        <v>#N/A</v>
      </c>
      <c r="BR31" s="213" t="e">
        <f t="shared" si="40"/>
        <v>#N/A</v>
      </c>
      <c r="BS31" s="273" t="e">
        <f t="shared" si="35"/>
        <v>#N/A</v>
      </c>
      <c r="BT31" s="514">
        <v>26.4</v>
      </c>
      <c r="BU31" s="2" t="s">
        <v>340</v>
      </c>
      <c r="BV31" s="435" t="s">
        <v>117</v>
      </c>
      <c r="BW31" s="436"/>
      <c r="BX31" s="521" t="s">
        <v>117</v>
      </c>
      <c r="BY31" s="436"/>
      <c r="BZ31" s="521" t="s">
        <v>117</v>
      </c>
      <c r="CA31" s="436"/>
      <c r="CB31" s="553" t="s">
        <v>117</v>
      </c>
      <c r="CC31" s="436"/>
      <c r="CD31" s="435" t="s">
        <v>117</v>
      </c>
      <c r="CE31" s="436"/>
      <c r="CF31" s="435" t="s">
        <v>117</v>
      </c>
      <c r="CG31" s="436"/>
      <c r="CH31" s="435" t="s">
        <v>117</v>
      </c>
      <c r="CI31" s="410"/>
    </row>
    <row r="32" spans="1:87" ht="12.75">
      <c r="A32" s="55" t="s">
        <v>32</v>
      </c>
      <c r="B32" s="359" t="e">
        <f>HLOOKUP('HEALTH INEQUALITIES TOOL'!$C$5,LookUpData!$B$1:$CH$256,LookUpData!CN32,FALSE)</f>
        <v>#N/A</v>
      </c>
      <c r="C32" s="2" t="s">
        <v>343</v>
      </c>
      <c r="D32" s="363" t="e">
        <f t="shared" si="26"/>
        <v>#N/A</v>
      </c>
      <c r="E32" s="2" t="s">
        <v>343</v>
      </c>
      <c r="F32" s="416" t="s">
        <v>117</v>
      </c>
      <c r="G32" s="2"/>
      <c r="H32" s="88">
        <v>0.317</v>
      </c>
      <c r="I32" s="2" t="s">
        <v>134</v>
      </c>
      <c r="J32" s="578" t="s">
        <v>117</v>
      </c>
      <c r="K32" s="436"/>
      <c r="L32" s="435" t="s">
        <v>117</v>
      </c>
      <c r="M32" s="436"/>
      <c r="N32" s="438" t="s">
        <v>117</v>
      </c>
      <c r="O32" s="436"/>
      <c r="P32" s="439" t="s">
        <v>117</v>
      </c>
      <c r="Q32" s="44"/>
      <c r="R32" s="444" t="s">
        <v>117</v>
      </c>
      <c r="S32" s="436"/>
      <c r="T32" s="444" t="s">
        <v>117</v>
      </c>
      <c r="U32" s="2"/>
      <c r="V32" s="444" t="s">
        <v>117</v>
      </c>
      <c r="W32" s="44"/>
      <c r="X32" s="468" t="e">
        <f t="shared" si="27"/>
        <v>#N/A</v>
      </c>
      <c r="Y32" s="126" t="s">
        <v>102</v>
      </c>
      <c r="Z32" s="152" t="e">
        <f t="shared" si="28"/>
        <v>#N/A</v>
      </c>
      <c r="AA32" s="142">
        <v>35</v>
      </c>
      <c r="AB32" s="147">
        <v>0.5</v>
      </c>
      <c r="AC32" s="142">
        <v>5</v>
      </c>
      <c r="AD32" s="152" t="e">
        <f t="shared" si="29"/>
        <v>#N/A</v>
      </c>
      <c r="AE32" s="152" t="e">
        <f t="shared" si="36"/>
        <v>#N/A</v>
      </c>
      <c r="AF32" s="142" t="e">
        <f t="shared" si="41"/>
        <v>#N/A</v>
      </c>
      <c r="AG32" s="142" t="e">
        <f t="shared" si="37"/>
        <v>#N/A</v>
      </c>
      <c r="AH32" s="142" t="e">
        <f t="shared" si="30"/>
        <v>#N/A</v>
      </c>
      <c r="AI32" s="141" t="e">
        <f>SUM(AH32:AH$42)</f>
        <v>#N/A</v>
      </c>
      <c r="AJ32" s="444" t="s">
        <v>117</v>
      </c>
      <c r="AK32" s="126"/>
      <c r="AL32" s="444" t="s">
        <v>117</v>
      </c>
      <c r="AM32" s="126"/>
      <c r="AN32" s="444" t="s">
        <v>117</v>
      </c>
      <c r="AO32" s="164"/>
      <c r="AP32" s="444" t="s">
        <v>117</v>
      </c>
      <c r="AQ32" s="126" t="s">
        <v>323</v>
      </c>
      <c r="AR32" s="444" t="s">
        <v>117</v>
      </c>
      <c r="AS32" s="436"/>
      <c r="AT32" s="444" t="s">
        <v>117</v>
      </c>
      <c r="AU32" s="494"/>
      <c r="AV32" s="444" t="s">
        <v>117</v>
      </c>
      <c r="AW32" s="494"/>
      <c r="AX32" s="444" t="s">
        <v>117</v>
      </c>
      <c r="AY32" s="126"/>
      <c r="AZ32" s="140" t="e">
        <f t="shared" si="43"/>
        <v>#N/A</v>
      </c>
      <c r="BA32" s="126" t="s">
        <v>332</v>
      </c>
      <c r="BB32" s="201" t="e">
        <f t="shared" si="43"/>
        <v>#N/A</v>
      </c>
      <c r="BC32" s="126" t="s">
        <v>332</v>
      </c>
      <c r="BD32" s="201" t="e">
        <f t="shared" si="43"/>
        <v>#N/A</v>
      </c>
      <c r="BE32" s="126" t="s">
        <v>332</v>
      </c>
      <c r="BF32" s="201" t="e">
        <f t="shared" si="43"/>
        <v>#N/A</v>
      </c>
      <c r="BG32" s="126" t="s">
        <v>332</v>
      </c>
      <c r="BH32" s="201" t="e">
        <f t="shared" si="31"/>
        <v>#N/A</v>
      </c>
      <c r="BI32" s="126" t="s">
        <v>332</v>
      </c>
      <c r="BJ32" s="196" t="e">
        <f t="shared" si="32"/>
        <v>#N/A</v>
      </c>
      <c r="BK32" s="126" t="s">
        <v>338</v>
      </c>
      <c r="BL32" s="152" t="e">
        <f t="shared" si="33"/>
        <v>#N/A</v>
      </c>
      <c r="BM32" s="152" t="e">
        <f t="shared" si="38"/>
        <v>#N/A</v>
      </c>
      <c r="BN32" s="142" t="e">
        <f t="shared" si="42"/>
        <v>#N/A</v>
      </c>
      <c r="BO32" s="142" t="e">
        <f t="shared" si="39"/>
        <v>#N/A</v>
      </c>
      <c r="BP32" s="142" t="e">
        <f t="shared" si="34"/>
        <v>#N/A</v>
      </c>
      <c r="BQ32" s="142" t="e">
        <f>SUM(BP32:$BP$42)</f>
        <v>#N/A</v>
      </c>
      <c r="BR32" s="213" t="e">
        <f t="shared" si="40"/>
        <v>#N/A</v>
      </c>
      <c r="BS32" s="273" t="e">
        <f t="shared" si="35"/>
        <v>#N/A</v>
      </c>
      <c r="BT32" s="514">
        <v>28.1</v>
      </c>
      <c r="BU32" s="2" t="s">
        <v>340</v>
      </c>
      <c r="BV32" s="435" t="s">
        <v>117</v>
      </c>
      <c r="BW32" s="436"/>
      <c r="BX32" s="521" t="s">
        <v>117</v>
      </c>
      <c r="BY32" s="436"/>
      <c r="BZ32" s="521" t="s">
        <v>117</v>
      </c>
      <c r="CA32" s="436"/>
      <c r="CB32" s="553" t="s">
        <v>117</v>
      </c>
      <c r="CC32" s="436"/>
      <c r="CD32" s="435" t="s">
        <v>117</v>
      </c>
      <c r="CE32" s="436"/>
      <c r="CF32" s="435" t="s">
        <v>117</v>
      </c>
      <c r="CG32" s="436"/>
      <c r="CH32" s="435" t="s">
        <v>117</v>
      </c>
      <c r="CI32" s="410"/>
    </row>
    <row r="33" spans="1:87" ht="12.75">
      <c r="A33" s="55" t="s">
        <v>33</v>
      </c>
      <c r="B33" s="359" t="e">
        <f>HLOOKUP('HEALTH INEQUALITIES TOOL'!$C$5,LookUpData!$B$1:$CH$256,LookUpData!CN33,FALSE)</f>
        <v>#N/A</v>
      </c>
      <c r="C33" s="2" t="s">
        <v>343</v>
      </c>
      <c r="D33" s="363" t="e">
        <f t="shared" si="26"/>
        <v>#N/A</v>
      </c>
      <c r="E33" s="2" t="s">
        <v>343</v>
      </c>
      <c r="F33" s="416" t="s">
        <v>117</v>
      </c>
      <c r="G33" s="2"/>
      <c r="H33" s="88">
        <v>0.317</v>
      </c>
      <c r="I33" s="2" t="s">
        <v>134</v>
      </c>
      <c r="J33" s="578" t="s">
        <v>117</v>
      </c>
      <c r="K33" s="436"/>
      <c r="L33" s="435" t="s">
        <v>117</v>
      </c>
      <c r="M33" s="436"/>
      <c r="N33" s="438" t="s">
        <v>117</v>
      </c>
      <c r="O33" s="436"/>
      <c r="P33" s="439" t="s">
        <v>117</v>
      </c>
      <c r="Q33" s="44"/>
      <c r="R33" s="444" t="s">
        <v>117</v>
      </c>
      <c r="S33" s="436"/>
      <c r="T33" s="444" t="s">
        <v>117</v>
      </c>
      <c r="U33" s="2"/>
      <c r="V33" s="444" t="s">
        <v>117</v>
      </c>
      <c r="W33" s="44"/>
      <c r="X33" s="468" t="e">
        <f t="shared" si="27"/>
        <v>#N/A</v>
      </c>
      <c r="Y33" s="126" t="s">
        <v>102</v>
      </c>
      <c r="Z33" s="152" t="e">
        <f t="shared" si="28"/>
        <v>#N/A</v>
      </c>
      <c r="AA33" s="142">
        <v>40</v>
      </c>
      <c r="AB33" s="147">
        <v>0.5</v>
      </c>
      <c r="AC33" s="142">
        <v>5</v>
      </c>
      <c r="AD33" s="152" t="e">
        <f t="shared" si="29"/>
        <v>#N/A</v>
      </c>
      <c r="AE33" s="152" t="e">
        <f t="shared" si="36"/>
        <v>#N/A</v>
      </c>
      <c r="AF33" s="142" t="e">
        <f t="shared" si="41"/>
        <v>#N/A</v>
      </c>
      <c r="AG33" s="142" t="e">
        <f t="shared" si="37"/>
        <v>#N/A</v>
      </c>
      <c r="AH33" s="142" t="e">
        <f t="shared" si="30"/>
        <v>#N/A</v>
      </c>
      <c r="AI33" s="141" t="e">
        <f>SUM(AH33:AH$42)</f>
        <v>#N/A</v>
      </c>
      <c r="AJ33" s="444" t="s">
        <v>117</v>
      </c>
      <c r="AK33" s="126"/>
      <c r="AL33" s="444" t="s">
        <v>117</v>
      </c>
      <c r="AM33" s="126"/>
      <c r="AN33" s="444" t="s">
        <v>117</v>
      </c>
      <c r="AO33" s="164"/>
      <c r="AP33" s="444" t="s">
        <v>117</v>
      </c>
      <c r="AQ33" s="126" t="s">
        <v>323</v>
      </c>
      <c r="AR33" s="444" t="s">
        <v>117</v>
      </c>
      <c r="AS33" s="436"/>
      <c r="AT33" s="444" t="s">
        <v>117</v>
      </c>
      <c r="AU33" s="494"/>
      <c r="AV33" s="444" t="s">
        <v>117</v>
      </c>
      <c r="AW33" s="494"/>
      <c r="AX33" s="444" t="s">
        <v>117</v>
      </c>
      <c r="AY33" s="126"/>
      <c r="AZ33" s="140" t="e">
        <f t="shared" si="43"/>
        <v>#N/A</v>
      </c>
      <c r="BA33" s="126" t="s">
        <v>332</v>
      </c>
      <c r="BB33" s="201" t="e">
        <f t="shared" si="43"/>
        <v>#N/A</v>
      </c>
      <c r="BC33" s="126" t="s">
        <v>332</v>
      </c>
      <c r="BD33" s="201" t="e">
        <f t="shared" si="43"/>
        <v>#N/A</v>
      </c>
      <c r="BE33" s="126" t="s">
        <v>332</v>
      </c>
      <c r="BF33" s="201" t="e">
        <f t="shared" si="43"/>
        <v>#N/A</v>
      </c>
      <c r="BG33" s="126" t="s">
        <v>332</v>
      </c>
      <c r="BH33" s="201" t="e">
        <f t="shared" si="31"/>
        <v>#N/A</v>
      </c>
      <c r="BI33" s="126" t="s">
        <v>332</v>
      </c>
      <c r="BJ33" s="196" t="e">
        <f t="shared" si="32"/>
        <v>#N/A</v>
      </c>
      <c r="BK33" s="126" t="s">
        <v>338</v>
      </c>
      <c r="BL33" s="152" t="e">
        <f t="shared" si="33"/>
        <v>#N/A</v>
      </c>
      <c r="BM33" s="152" t="e">
        <f t="shared" si="38"/>
        <v>#N/A</v>
      </c>
      <c r="BN33" s="142" t="e">
        <f t="shared" si="42"/>
        <v>#N/A</v>
      </c>
      <c r="BO33" s="142" t="e">
        <f t="shared" si="39"/>
        <v>#N/A</v>
      </c>
      <c r="BP33" s="142" t="e">
        <f t="shared" si="34"/>
        <v>#N/A</v>
      </c>
      <c r="BQ33" s="142" t="e">
        <f>SUM(BP33:$BP$42)</f>
        <v>#N/A</v>
      </c>
      <c r="BR33" s="213" t="e">
        <f t="shared" si="40"/>
        <v>#N/A</v>
      </c>
      <c r="BS33" s="273" t="e">
        <f t="shared" si="35"/>
        <v>#N/A</v>
      </c>
      <c r="BT33" s="514">
        <v>28.1</v>
      </c>
      <c r="BU33" s="2" t="s">
        <v>340</v>
      </c>
      <c r="BV33" s="435" t="s">
        <v>117</v>
      </c>
      <c r="BW33" s="436"/>
      <c r="BX33" s="521" t="s">
        <v>117</v>
      </c>
      <c r="BY33" s="436"/>
      <c r="BZ33" s="521" t="s">
        <v>117</v>
      </c>
      <c r="CA33" s="436"/>
      <c r="CB33" s="553" t="s">
        <v>117</v>
      </c>
      <c r="CC33" s="436"/>
      <c r="CD33" s="435" t="s">
        <v>117</v>
      </c>
      <c r="CE33" s="436"/>
      <c r="CF33" s="435" t="s">
        <v>117</v>
      </c>
      <c r="CG33" s="436"/>
      <c r="CH33" s="435" t="s">
        <v>117</v>
      </c>
      <c r="CI33" s="410"/>
    </row>
    <row r="34" spans="1:87" ht="12.75">
      <c r="A34" s="55" t="s">
        <v>34</v>
      </c>
      <c r="B34" s="359" t="e">
        <f>HLOOKUP('HEALTH INEQUALITIES TOOL'!$C$5,LookUpData!$B$1:$CH$256,LookUpData!CN34,FALSE)</f>
        <v>#N/A</v>
      </c>
      <c r="C34" s="2" t="s">
        <v>343</v>
      </c>
      <c r="D34" s="363" t="e">
        <f t="shared" si="26"/>
        <v>#N/A</v>
      </c>
      <c r="E34" s="2" t="s">
        <v>343</v>
      </c>
      <c r="F34" s="416" t="s">
        <v>117</v>
      </c>
      <c r="G34" s="2"/>
      <c r="H34" s="88">
        <v>0.341</v>
      </c>
      <c r="I34" s="2" t="s">
        <v>134</v>
      </c>
      <c r="J34" s="578" t="s">
        <v>117</v>
      </c>
      <c r="K34" s="436"/>
      <c r="L34" s="435" t="s">
        <v>117</v>
      </c>
      <c r="M34" s="436"/>
      <c r="N34" s="438" t="s">
        <v>117</v>
      </c>
      <c r="O34" s="436"/>
      <c r="P34" s="439" t="s">
        <v>117</v>
      </c>
      <c r="Q34" s="44"/>
      <c r="R34" s="444" t="s">
        <v>117</v>
      </c>
      <c r="S34" s="436"/>
      <c r="T34" s="444" t="s">
        <v>117</v>
      </c>
      <c r="U34" s="2"/>
      <c r="V34" s="444" t="s">
        <v>117</v>
      </c>
      <c r="W34" s="44"/>
      <c r="X34" s="468" t="e">
        <f t="shared" si="27"/>
        <v>#N/A</v>
      </c>
      <c r="Y34" s="126" t="s">
        <v>102</v>
      </c>
      <c r="Z34" s="152" t="e">
        <f t="shared" si="28"/>
        <v>#N/A</v>
      </c>
      <c r="AA34" s="142">
        <v>45</v>
      </c>
      <c r="AB34" s="147">
        <v>0.5</v>
      </c>
      <c r="AC34" s="142">
        <v>5</v>
      </c>
      <c r="AD34" s="152" t="e">
        <f t="shared" si="29"/>
        <v>#N/A</v>
      </c>
      <c r="AE34" s="152" t="e">
        <f t="shared" si="36"/>
        <v>#N/A</v>
      </c>
      <c r="AF34" s="142" t="e">
        <f t="shared" si="41"/>
        <v>#N/A</v>
      </c>
      <c r="AG34" s="142" t="e">
        <f t="shared" si="37"/>
        <v>#N/A</v>
      </c>
      <c r="AH34" s="142" t="e">
        <f t="shared" si="30"/>
        <v>#N/A</v>
      </c>
      <c r="AI34" s="141" t="e">
        <f>SUM(AH34:AH$42)</f>
        <v>#N/A</v>
      </c>
      <c r="AJ34" s="444" t="s">
        <v>117</v>
      </c>
      <c r="AK34" s="126"/>
      <c r="AL34" s="444" t="s">
        <v>117</v>
      </c>
      <c r="AM34" s="126"/>
      <c r="AN34" s="444" t="s">
        <v>117</v>
      </c>
      <c r="AO34" s="164"/>
      <c r="AP34" s="444" t="s">
        <v>117</v>
      </c>
      <c r="AQ34" s="126" t="s">
        <v>323</v>
      </c>
      <c r="AR34" s="444" t="s">
        <v>117</v>
      </c>
      <c r="AS34" s="436"/>
      <c r="AT34" s="444" t="s">
        <v>117</v>
      </c>
      <c r="AU34" s="494"/>
      <c r="AV34" s="444" t="s">
        <v>117</v>
      </c>
      <c r="AW34" s="494"/>
      <c r="AX34" s="444" t="s">
        <v>117</v>
      </c>
      <c r="AY34" s="126"/>
      <c r="AZ34" s="140" t="e">
        <f t="shared" si="43"/>
        <v>#N/A</v>
      </c>
      <c r="BA34" s="126" t="s">
        <v>332</v>
      </c>
      <c r="BB34" s="201" t="e">
        <f t="shared" si="43"/>
        <v>#N/A</v>
      </c>
      <c r="BC34" s="126" t="s">
        <v>332</v>
      </c>
      <c r="BD34" s="201" t="e">
        <f t="shared" si="43"/>
        <v>#N/A</v>
      </c>
      <c r="BE34" s="126" t="s">
        <v>332</v>
      </c>
      <c r="BF34" s="201" t="e">
        <f t="shared" si="43"/>
        <v>#N/A</v>
      </c>
      <c r="BG34" s="126" t="s">
        <v>332</v>
      </c>
      <c r="BH34" s="201" t="e">
        <f t="shared" si="31"/>
        <v>#N/A</v>
      </c>
      <c r="BI34" s="126" t="s">
        <v>332</v>
      </c>
      <c r="BJ34" s="196" t="e">
        <f t="shared" si="32"/>
        <v>#N/A</v>
      </c>
      <c r="BK34" s="126" t="s">
        <v>338</v>
      </c>
      <c r="BL34" s="152" t="e">
        <f t="shared" si="33"/>
        <v>#N/A</v>
      </c>
      <c r="BM34" s="152" t="e">
        <f t="shared" si="38"/>
        <v>#N/A</v>
      </c>
      <c r="BN34" s="142" t="e">
        <f t="shared" si="42"/>
        <v>#N/A</v>
      </c>
      <c r="BO34" s="142" t="e">
        <f t="shared" si="39"/>
        <v>#N/A</v>
      </c>
      <c r="BP34" s="142" t="e">
        <f t="shared" si="34"/>
        <v>#N/A</v>
      </c>
      <c r="BQ34" s="142" t="e">
        <f>SUM(BP34:$BP$42)</f>
        <v>#N/A</v>
      </c>
      <c r="BR34" s="213" t="e">
        <f t="shared" si="40"/>
        <v>#N/A</v>
      </c>
      <c r="BS34" s="273" t="e">
        <f t="shared" si="35"/>
        <v>#N/A</v>
      </c>
      <c r="BT34" s="514">
        <v>28.2</v>
      </c>
      <c r="BU34" s="2" t="s">
        <v>340</v>
      </c>
      <c r="BV34" s="435" t="s">
        <v>117</v>
      </c>
      <c r="BW34" s="436"/>
      <c r="BX34" s="521" t="s">
        <v>117</v>
      </c>
      <c r="BY34" s="436"/>
      <c r="BZ34" s="521" t="s">
        <v>117</v>
      </c>
      <c r="CA34" s="436"/>
      <c r="CB34" s="553" t="s">
        <v>117</v>
      </c>
      <c r="CC34" s="436"/>
      <c r="CD34" s="435" t="s">
        <v>117</v>
      </c>
      <c r="CE34" s="436"/>
      <c r="CF34" s="435" t="s">
        <v>117</v>
      </c>
      <c r="CG34" s="436"/>
      <c r="CH34" s="435" t="s">
        <v>117</v>
      </c>
      <c r="CI34" s="410"/>
    </row>
    <row r="35" spans="1:87" ht="12.75">
      <c r="A35" s="55" t="s">
        <v>35</v>
      </c>
      <c r="B35" s="359" t="e">
        <f>HLOOKUP('HEALTH INEQUALITIES TOOL'!$C$5,LookUpData!$B$1:$CH$256,LookUpData!CN35,FALSE)</f>
        <v>#N/A</v>
      </c>
      <c r="C35" s="2" t="s">
        <v>343</v>
      </c>
      <c r="D35" s="363" t="e">
        <f t="shared" si="26"/>
        <v>#N/A</v>
      </c>
      <c r="E35" s="2" t="s">
        <v>343</v>
      </c>
      <c r="F35" s="416" t="s">
        <v>117</v>
      </c>
      <c r="G35" s="2"/>
      <c r="H35" s="88">
        <v>0.341</v>
      </c>
      <c r="I35" s="2" t="s">
        <v>134</v>
      </c>
      <c r="J35" s="578" t="s">
        <v>117</v>
      </c>
      <c r="K35" s="436"/>
      <c r="L35" s="435" t="s">
        <v>117</v>
      </c>
      <c r="M35" s="436"/>
      <c r="N35" s="438" t="s">
        <v>117</v>
      </c>
      <c r="O35" s="436"/>
      <c r="P35" s="439" t="s">
        <v>117</v>
      </c>
      <c r="Q35" s="44"/>
      <c r="R35" s="444" t="s">
        <v>117</v>
      </c>
      <c r="S35" s="436"/>
      <c r="T35" s="444" t="s">
        <v>117</v>
      </c>
      <c r="U35" s="2"/>
      <c r="V35" s="444" t="s">
        <v>117</v>
      </c>
      <c r="W35" s="44"/>
      <c r="X35" s="468" t="e">
        <f t="shared" si="27"/>
        <v>#N/A</v>
      </c>
      <c r="Y35" s="126" t="s">
        <v>102</v>
      </c>
      <c r="Z35" s="152" t="e">
        <f t="shared" si="28"/>
        <v>#N/A</v>
      </c>
      <c r="AA35" s="142">
        <v>50</v>
      </c>
      <c r="AB35" s="147">
        <v>0.5</v>
      </c>
      <c r="AC35" s="142">
        <v>5</v>
      </c>
      <c r="AD35" s="152" t="e">
        <f t="shared" si="29"/>
        <v>#N/A</v>
      </c>
      <c r="AE35" s="152" t="e">
        <f t="shared" si="36"/>
        <v>#N/A</v>
      </c>
      <c r="AF35" s="142" t="e">
        <f t="shared" si="41"/>
        <v>#N/A</v>
      </c>
      <c r="AG35" s="142" t="e">
        <f t="shared" si="37"/>
        <v>#N/A</v>
      </c>
      <c r="AH35" s="142" t="e">
        <f t="shared" si="30"/>
        <v>#N/A</v>
      </c>
      <c r="AI35" s="141" t="e">
        <f>SUM(AH35:AH$42)</f>
        <v>#N/A</v>
      </c>
      <c r="AJ35" s="444" t="s">
        <v>117</v>
      </c>
      <c r="AK35" s="126"/>
      <c r="AL35" s="444" t="s">
        <v>117</v>
      </c>
      <c r="AM35" s="126"/>
      <c r="AN35" s="444" t="s">
        <v>117</v>
      </c>
      <c r="AO35" s="164"/>
      <c r="AP35" s="444" t="s">
        <v>117</v>
      </c>
      <c r="AQ35" s="126" t="s">
        <v>323</v>
      </c>
      <c r="AR35" s="444" t="s">
        <v>117</v>
      </c>
      <c r="AS35" s="436"/>
      <c r="AT35" s="444" t="s">
        <v>117</v>
      </c>
      <c r="AU35" s="494"/>
      <c r="AV35" s="444" t="s">
        <v>117</v>
      </c>
      <c r="AW35" s="494"/>
      <c r="AX35" s="444" t="s">
        <v>117</v>
      </c>
      <c r="AY35" s="126"/>
      <c r="AZ35" s="140" t="e">
        <f t="shared" si="43"/>
        <v>#N/A</v>
      </c>
      <c r="BA35" s="126" t="s">
        <v>332</v>
      </c>
      <c r="BB35" s="201" t="e">
        <f t="shared" si="43"/>
        <v>#N/A</v>
      </c>
      <c r="BC35" s="126" t="s">
        <v>332</v>
      </c>
      <c r="BD35" s="201" t="e">
        <f t="shared" si="43"/>
        <v>#N/A</v>
      </c>
      <c r="BE35" s="126" t="s">
        <v>332</v>
      </c>
      <c r="BF35" s="201" t="e">
        <f t="shared" si="43"/>
        <v>#N/A</v>
      </c>
      <c r="BG35" s="126" t="s">
        <v>332</v>
      </c>
      <c r="BH35" s="201" t="e">
        <f t="shared" si="31"/>
        <v>#N/A</v>
      </c>
      <c r="BI35" s="126" t="s">
        <v>332</v>
      </c>
      <c r="BJ35" s="196" t="e">
        <f t="shared" si="32"/>
        <v>#N/A</v>
      </c>
      <c r="BK35" s="126" t="s">
        <v>338</v>
      </c>
      <c r="BL35" s="152" t="e">
        <f t="shared" si="33"/>
        <v>#N/A</v>
      </c>
      <c r="BM35" s="152" t="e">
        <f t="shared" si="38"/>
        <v>#N/A</v>
      </c>
      <c r="BN35" s="142" t="e">
        <f t="shared" si="42"/>
        <v>#N/A</v>
      </c>
      <c r="BO35" s="142" t="e">
        <f t="shared" si="39"/>
        <v>#N/A</v>
      </c>
      <c r="BP35" s="142" t="e">
        <f t="shared" si="34"/>
        <v>#N/A</v>
      </c>
      <c r="BQ35" s="142" t="e">
        <f>SUM(BP35:$BP$42)</f>
        <v>#N/A</v>
      </c>
      <c r="BR35" s="213" t="e">
        <f t="shared" si="40"/>
        <v>#N/A</v>
      </c>
      <c r="BS35" s="273" t="e">
        <f t="shared" si="35"/>
        <v>#N/A</v>
      </c>
      <c r="BT35" s="514">
        <v>28.2</v>
      </c>
      <c r="BU35" s="2" t="s">
        <v>340</v>
      </c>
      <c r="BV35" s="435" t="s">
        <v>117</v>
      </c>
      <c r="BW35" s="436"/>
      <c r="BX35" s="521" t="s">
        <v>117</v>
      </c>
      <c r="BY35" s="436"/>
      <c r="BZ35" s="521" t="s">
        <v>117</v>
      </c>
      <c r="CA35" s="436"/>
      <c r="CB35" s="553" t="s">
        <v>117</v>
      </c>
      <c r="CC35" s="436"/>
      <c r="CD35" s="435" t="s">
        <v>117</v>
      </c>
      <c r="CE35" s="436"/>
      <c r="CF35" s="435" t="s">
        <v>117</v>
      </c>
      <c r="CG35" s="436"/>
      <c r="CH35" s="435" t="s">
        <v>117</v>
      </c>
      <c r="CI35" s="410"/>
    </row>
    <row r="36" spans="1:87" ht="12.75">
      <c r="A36" s="55" t="s">
        <v>36</v>
      </c>
      <c r="B36" s="359" t="e">
        <f>HLOOKUP('HEALTH INEQUALITIES TOOL'!$C$5,LookUpData!$B$1:$CH$256,LookUpData!CN36,FALSE)</f>
        <v>#N/A</v>
      </c>
      <c r="C36" s="2" t="s">
        <v>343</v>
      </c>
      <c r="D36" s="363" t="e">
        <f t="shared" si="26"/>
        <v>#N/A</v>
      </c>
      <c r="E36" s="2" t="s">
        <v>343</v>
      </c>
      <c r="F36" s="416" t="s">
        <v>117</v>
      </c>
      <c r="G36" s="2"/>
      <c r="H36" s="88">
        <v>0.373</v>
      </c>
      <c r="I36" s="2" t="s">
        <v>134</v>
      </c>
      <c r="J36" s="578" t="s">
        <v>117</v>
      </c>
      <c r="K36" s="436"/>
      <c r="L36" s="435" t="s">
        <v>117</v>
      </c>
      <c r="M36" s="436"/>
      <c r="N36" s="438" t="s">
        <v>117</v>
      </c>
      <c r="O36" s="436"/>
      <c r="P36" s="439" t="s">
        <v>117</v>
      </c>
      <c r="Q36" s="44"/>
      <c r="R36" s="444" t="s">
        <v>117</v>
      </c>
      <c r="S36" s="436"/>
      <c r="T36" s="444" t="s">
        <v>117</v>
      </c>
      <c r="U36" s="2"/>
      <c r="V36" s="444" t="s">
        <v>117</v>
      </c>
      <c r="W36" s="44"/>
      <c r="X36" s="468" t="e">
        <f t="shared" si="27"/>
        <v>#N/A</v>
      </c>
      <c r="Y36" s="126" t="s">
        <v>102</v>
      </c>
      <c r="Z36" s="152" t="e">
        <f t="shared" si="28"/>
        <v>#N/A</v>
      </c>
      <c r="AA36" s="142">
        <v>55</v>
      </c>
      <c r="AB36" s="147">
        <v>0.5</v>
      </c>
      <c r="AC36" s="142">
        <v>5</v>
      </c>
      <c r="AD36" s="152" t="e">
        <f t="shared" si="29"/>
        <v>#N/A</v>
      </c>
      <c r="AE36" s="152" t="e">
        <f t="shared" si="36"/>
        <v>#N/A</v>
      </c>
      <c r="AF36" s="142" t="e">
        <f t="shared" si="41"/>
        <v>#N/A</v>
      </c>
      <c r="AG36" s="142" t="e">
        <f t="shared" si="37"/>
        <v>#N/A</v>
      </c>
      <c r="AH36" s="142" t="e">
        <f t="shared" si="30"/>
        <v>#N/A</v>
      </c>
      <c r="AI36" s="141" t="e">
        <f>SUM(AH36:AH$42)</f>
        <v>#N/A</v>
      </c>
      <c r="AJ36" s="444" t="s">
        <v>117</v>
      </c>
      <c r="AK36" s="126"/>
      <c r="AL36" s="444" t="s">
        <v>117</v>
      </c>
      <c r="AM36" s="126"/>
      <c r="AN36" s="444" t="s">
        <v>117</v>
      </c>
      <c r="AO36" s="164"/>
      <c r="AP36" s="444" t="s">
        <v>117</v>
      </c>
      <c r="AQ36" s="126" t="s">
        <v>323</v>
      </c>
      <c r="AR36" s="444" t="s">
        <v>117</v>
      </c>
      <c r="AS36" s="436"/>
      <c r="AT36" s="444" t="s">
        <v>117</v>
      </c>
      <c r="AU36" s="494"/>
      <c r="AV36" s="444" t="s">
        <v>117</v>
      </c>
      <c r="AW36" s="494"/>
      <c r="AX36" s="444" t="s">
        <v>117</v>
      </c>
      <c r="AY36" s="126"/>
      <c r="AZ36" s="140" t="e">
        <f t="shared" si="43"/>
        <v>#N/A</v>
      </c>
      <c r="BA36" s="126" t="s">
        <v>332</v>
      </c>
      <c r="BB36" s="201" t="e">
        <f t="shared" si="43"/>
        <v>#N/A</v>
      </c>
      <c r="BC36" s="126" t="s">
        <v>332</v>
      </c>
      <c r="BD36" s="201" t="e">
        <f t="shared" si="43"/>
        <v>#N/A</v>
      </c>
      <c r="BE36" s="126" t="s">
        <v>332</v>
      </c>
      <c r="BF36" s="201" t="e">
        <f t="shared" si="43"/>
        <v>#N/A</v>
      </c>
      <c r="BG36" s="126" t="s">
        <v>332</v>
      </c>
      <c r="BH36" s="201" t="e">
        <f t="shared" si="31"/>
        <v>#N/A</v>
      </c>
      <c r="BI36" s="126" t="s">
        <v>332</v>
      </c>
      <c r="BJ36" s="196" t="e">
        <f t="shared" si="32"/>
        <v>#N/A</v>
      </c>
      <c r="BK36" s="126" t="s">
        <v>338</v>
      </c>
      <c r="BL36" s="152" t="e">
        <f t="shared" si="33"/>
        <v>#N/A</v>
      </c>
      <c r="BM36" s="152" t="e">
        <f t="shared" si="38"/>
        <v>#N/A</v>
      </c>
      <c r="BN36" s="142" t="e">
        <f t="shared" si="42"/>
        <v>#N/A</v>
      </c>
      <c r="BO36" s="142" t="e">
        <f t="shared" si="39"/>
        <v>#N/A</v>
      </c>
      <c r="BP36" s="142" t="e">
        <f t="shared" si="34"/>
        <v>#N/A</v>
      </c>
      <c r="BQ36" s="142" t="e">
        <f>SUM(BP36:$BP$42)</f>
        <v>#N/A</v>
      </c>
      <c r="BR36" s="213" t="e">
        <f t="shared" si="40"/>
        <v>#N/A</v>
      </c>
      <c r="BS36" s="273" t="e">
        <f t="shared" si="35"/>
        <v>#N/A</v>
      </c>
      <c r="BT36" s="514">
        <v>29</v>
      </c>
      <c r="BU36" s="2" t="s">
        <v>340</v>
      </c>
      <c r="BV36" s="435" t="s">
        <v>117</v>
      </c>
      <c r="BW36" s="436"/>
      <c r="BX36" s="521" t="s">
        <v>117</v>
      </c>
      <c r="BY36" s="436"/>
      <c r="BZ36" s="521" t="s">
        <v>117</v>
      </c>
      <c r="CA36" s="436"/>
      <c r="CB36" s="553" t="s">
        <v>117</v>
      </c>
      <c r="CC36" s="436"/>
      <c r="CD36" s="435" t="s">
        <v>117</v>
      </c>
      <c r="CE36" s="436"/>
      <c r="CF36" s="435" t="s">
        <v>117</v>
      </c>
      <c r="CG36" s="436"/>
      <c r="CH36" s="435" t="s">
        <v>117</v>
      </c>
      <c r="CI36" s="410"/>
    </row>
    <row r="37" spans="1:87" ht="12.75">
      <c r="A37" s="55" t="s">
        <v>37</v>
      </c>
      <c r="B37" s="359" t="e">
        <f>HLOOKUP('HEALTH INEQUALITIES TOOL'!$C$5,LookUpData!$B$1:$CH$256,LookUpData!CN37,FALSE)</f>
        <v>#N/A</v>
      </c>
      <c r="C37" s="2" t="s">
        <v>343</v>
      </c>
      <c r="D37" s="363" t="e">
        <f t="shared" si="26"/>
        <v>#N/A</v>
      </c>
      <c r="E37" s="2" t="s">
        <v>343</v>
      </c>
      <c r="F37" s="416" t="s">
        <v>117</v>
      </c>
      <c r="G37" s="2"/>
      <c r="H37" s="88">
        <v>0.373</v>
      </c>
      <c r="I37" s="2" t="s">
        <v>134</v>
      </c>
      <c r="J37" s="578" t="s">
        <v>117</v>
      </c>
      <c r="K37" s="436"/>
      <c r="L37" s="435" t="s">
        <v>117</v>
      </c>
      <c r="M37" s="436"/>
      <c r="N37" s="438" t="s">
        <v>117</v>
      </c>
      <c r="O37" s="436"/>
      <c r="P37" s="439" t="s">
        <v>117</v>
      </c>
      <c r="Q37" s="44"/>
      <c r="R37" s="444" t="s">
        <v>117</v>
      </c>
      <c r="S37" s="436"/>
      <c r="T37" s="444" t="s">
        <v>117</v>
      </c>
      <c r="U37" s="2"/>
      <c r="V37" s="444" t="s">
        <v>117</v>
      </c>
      <c r="W37" s="44"/>
      <c r="X37" s="468" t="e">
        <f t="shared" si="27"/>
        <v>#N/A</v>
      </c>
      <c r="Y37" s="126" t="s">
        <v>102</v>
      </c>
      <c r="Z37" s="152" t="e">
        <f t="shared" si="28"/>
        <v>#N/A</v>
      </c>
      <c r="AA37" s="142">
        <v>60</v>
      </c>
      <c r="AB37" s="147">
        <v>0.5</v>
      </c>
      <c r="AC37" s="142">
        <v>5</v>
      </c>
      <c r="AD37" s="152" t="e">
        <f t="shared" si="29"/>
        <v>#N/A</v>
      </c>
      <c r="AE37" s="152" t="e">
        <f t="shared" si="36"/>
        <v>#N/A</v>
      </c>
      <c r="AF37" s="142" t="e">
        <f t="shared" si="41"/>
        <v>#N/A</v>
      </c>
      <c r="AG37" s="142" t="e">
        <f t="shared" si="37"/>
        <v>#N/A</v>
      </c>
      <c r="AH37" s="142" t="e">
        <f t="shared" si="30"/>
        <v>#N/A</v>
      </c>
      <c r="AI37" s="141" t="e">
        <f>SUM(AH37:AH$42)</f>
        <v>#N/A</v>
      </c>
      <c r="AJ37" s="444" t="s">
        <v>117</v>
      </c>
      <c r="AK37" s="126"/>
      <c r="AL37" s="444" t="s">
        <v>117</v>
      </c>
      <c r="AM37" s="126"/>
      <c r="AN37" s="444" t="s">
        <v>117</v>
      </c>
      <c r="AO37" s="164"/>
      <c r="AP37" s="444" t="s">
        <v>117</v>
      </c>
      <c r="AQ37" s="126" t="s">
        <v>323</v>
      </c>
      <c r="AR37" s="444" t="s">
        <v>117</v>
      </c>
      <c r="AS37" s="436"/>
      <c r="AT37" s="444" t="s">
        <v>117</v>
      </c>
      <c r="AU37" s="494"/>
      <c r="AV37" s="444" t="s">
        <v>117</v>
      </c>
      <c r="AW37" s="494"/>
      <c r="AX37" s="444" t="s">
        <v>117</v>
      </c>
      <c r="AY37" s="126"/>
      <c r="AZ37" s="140" t="e">
        <f t="shared" si="43"/>
        <v>#N/A</v>
      </c>
      <c r="BA37" s="126" t="s">
        <v>332</v>
      </c>
      <c r="BB37" s="201" t="e">
        <f t="shared" si="43"/>
        <v>#N/A</v>
      </c>
      <c r="BC37" s="126" t="s">
        <v>332</v>
      </c>
      <c r="BD37" s="201" t="e">
        <f t="shared" si="43"/>
        <v>#N/A</v>
      </c>
      <c r="BE37" s="126" t="s">
        <v>332</v>
      </c>
      <c r="BF37" s="201" t="e">
        <f t="shared" si="43"/>
        <v>#N/A</v>
      </c>
      <c r="BG37" s="126" t="s">
        <v>332</v>
      </c>
      <c r="BH37" s="201" t="e">
        <f>BH76+BH115+BH154+BH193+BH232</f>
        <v>#N/A</v>
      </c>
      <c r="BI37" s="126" t="s">
        <v>332</v>
      </c>
      <c r="BJ37" s="196" t="e">
        <f t="shared" si="32"/>
        <v>#N/A</v>
      </c>
      <c r="BK37" s="126" t="s">
        <v>338</v>
      </c>
      <c r="BL37" s="152" t="e">
        <f t="shared" si="33"/>
        <v>#N/A</v>
      </c>
      <c r="BM37" s="152" t="e">
        <f t="shared" si="38"/>
        <v>#N/A</v>
      </c>
      <c r="BN37" s="142" t="e">
        <f t="shared" si="42"/>
        <v>#N/A</v>
      </c>
      <c r="BO37" s="142" t="e">
        <f t="shared" si="39"/>
        <v>#N/A</v>
      </c>
      <c r="BP37" s="142" t="e">
        <f t="shared" si="34"/>
        <v>#N/A</v>
      </c>
      <c r="BQ37" s="142" t="e">
        <f>SUM(BP37:$BP$42)</f>
        <v>#N/A</v>
      </c>
      <c r="BR37" s="213" t="e">
        <f t="shared" si="40"/>
        <v>#N/A</v>
      </c>
      <c r="BS37" s="273" t="e">
        <f t="shared" si="35"/>
        <v>#N/A</v>
      </c>
      <c r="BT37" s="514">
        <v>29</v>
      </c>
      <c r="BU37" s="2" t="s">
        <v>340</v>
      </c>
      <c r="BV37" s="435" t="s">
        <v>117</v>
      </c>
      <c r="BW37" s="436"/>
      <c r="BX37" s="521" t="s">
        <v>117</v>
      </c>
      <c r="BY37" s="436"/>
      <c r="BZ37" s="521" t="s">
        <v>117</v>
      </c>
      <c r="CA37" s="436"/>
      <c r="CB37" s="553" t="s">
        <v>117</v>
      </c>
      <c r="CC37" s="436"/>
      <c r="CD37" s="435" t="s">
        <v>117</v>
      </c>
      <c r="CE37" s="436"/>
      <c r="CF37" s="435" t="s">
        <v>117</v>
      </c>
      <c r="CG37" s="436"/>
      <c r="CH37" s="435" t="s">
        <v>117</v>
      </c>
      <c r="CI37" s="410"/>
    </row>
    <row r="38" spans="1:87" ht="12.75">
      <c r="A38" s="55" t="s">
        <v>38</v>
      </c>
      <c r="B38" s="359" t="e">
        <f>HLOOKUP('HEALTH INEQUALITIES TOOL'!$C$5,LookUpData!$B$1:$CH$256,LookUpData!CN38,FALSE)</f>
        <v>#N/A</v>
      </c>
      <c r="C38" s="2" t="s">
        <v>343</v>
      </c>
      <c r="D38" s="363" t="e">
        <f t="shared" si="26"/>
        <v>#N/A</v>
      </c>
      <c r="E38" s="2" t="s">
        <v>343</v>
      </c>
      <c r="F38" s="416" t="s">
        <v>117</v>
      </c>
      <c r="G38" s="2"/>
      <c r="H38" s="88">
        <v>0.345</v>
      </c>
      <c r="I38" s="2" t="s">
        <v>134</v>
      </c>
      <c r="J38" s="578" t="s">
        <v>117</v>
      </c>
      <c r="K38" s="436"/>
      <c r="L38" s="435" t="s">
        <v>117</v>
      </c>
      <c r="M38" s="436"/>
      <c r="N38" s="438" t="s">
        <v>117</v>
      </c>
      <c r="O38" s="436"/>
      <c r="P38" s="439" t="s">
        <v>117</v>
      </c>
      <c r="Q38" s="44"/>
      <c r="R38" s="444" t="s">
        <v>117</v>
      </c>
      <c r="S38" s="436"/>
      <c r="T38" s="444" t="s">
        <v>117</v>
      </c>
      <c r="U38" s="2"/>
      <c r="V38" s="444" t="s">
        <v>117</v>
      </c>
      <c r="W38" s="44"/>
      <c r="X38" s="468" t="e">
        <f t="shared" si="27"/>
        <v>#N/A</v>
      </c>
      <c r="Y38" s="126" t="s">
        <v>102</v>
      </c>
      <c r="Z38" s="152" t="e">
        <f t="shared" si="28"/>
        <v>#N/A</v>
      </c>
      <c r="AA38" s="142">
        <v>65</v>
      </c>
      <c r="AB38" s="147">
        <v>0.5</v>
      </c>
      <c r="AC38" s="142">
        <v>5</v>
      </c>
      <c r="AD38" s="152" t="e">
        <f t="shared" si="29"/>
        <v>#N/A</v>
      </c>
      <c r="AE38" s="152" t="e">
        <f t="shared" si="36"/>
        <v>#N/A</v>
      </c>
      <c r="AF38" s="142" t="e">
        <f t="shared" si="41"/>
        <v>#N/A</v>
      </c>
      <c r="AG38" s="142" t="e">
        <f t="shared" si="37"/>
        <v>#N/A</v>
      </c>
      <c r="AH38" s="142" t="e">
        <f t="shared" si="30"/>
        <v>#N/A</v>
      </c>
      <c r="AI38" s="141" t="e">
        <f>SUM(AH38:AH$42)</f>
        <v>#N/A</v>
      </c>
      <c r="AJ38" s="444" t="s">
        <v>117</v>
      </c>
      <c r="AK38" s="126"/>
      <c r="AL38" s="444" t="s">
        <v>117</v>
      </c>
      <c r="AM38" s="126"/>
      <c r="AN38" s="444" t="s">
        <v>117</v>
      </c>
      <c r="AO38" s="164"/>
      <c r="AP38" s="444" t="s">
        <v>117</v>
      </c>
      <c r="AQ38" s="126" t="s">
        <v>323</v>
      </c>
      <c r="AR38" s="444" t="s">
        <v>117</v>
      </c>
      <c r="AS38" s="436"/>
      <c r="AT38" s="444" t="s">
        <v>117</v>
      </c>
      <c r="AU38" s="494"/>
      <c r="AV38" s="444" t="s">
        <v>117</v>
      </c>
      <c r="AW38" s="494"/>
      <c r="AX38" s="444" t="s">
        <v>117</v>
      </c>
      <c r="AY38" s="126"/>
      <c r="AZ38" s="140" t="e">
        <f aca="true" t="shared" si="44" ref="AZ38:BH39">AZ77+AZ116+AZ155+AZ194+AZ233</f>
        <v>#N/A</v>
      </c>
      <c r="BA38" s="126" t="s">
        <v>332</v>
      </c>
      <c r="BB38" s="201" t="e">
        <f t="shared" si="44"/>
        <v>#N/A</v>
      </c>
      <c r="BC38" s="126" t="s">
        <v>332</v>
      </c>
      <c r="BD38" s="201" t="e">
        <f t="shared" si="44"/>
        <v>#N/A</v>
      </c>
      <c r="BE38" s="126" t="s">
        <v>332</v>
      </c>
      <c r="BF38" s="201" t="e">
        <f t="shared" si="44"/>
        <v>#N/A</v>
      </c>
      <c r="BG38" s="126" t="s">
        <v>332</v>
      </c>
      <c r="BH38" s="201" t="e">
        <f t="shared" si="44"/>
        <v>#N/A</v>
      </c>
      <c r="BI38" s="126" t="s">
        <v>332</v>
      </c>
      <c r="BJ38" s="196" t="e">
        <f t="shared" si="32"/>
        <v>#N/A</v>
      </c>
      <c r="BK38" s="126" t="s">
        <v>338</v>
      </c>
      <c r="BL38" s="152" t="e">
        <f t="shared" si="33"/>
        <v>#N/A</v>
      </c>
      <c r="BM38" s="152" t="e">
        <f t="shared" si="38"/>
        <v>#N/A</v>
      </c>
      <c r="BN38" s="142" t="e">
        <f t="shared" si="42"/>
        <v>#N/A</v>
      </c>
      <c r="BO38" s="142" t="e">
        <f t="shared" si="39"/>
        <v>#N/A</v>
      </c>
      <c r="BP38" s="142" t="e">
        <f t="shared" si="34"/>
        <v>#N/A</v>
      </c>
      <c r="BQ38" s="142" t="e">
        <f>SUM(BP38:$BP$42)</f>
        <v>#N/A</v>
      </c>
      <c r="BR38" s="213" t="e">
        <f t="shared" si="40"/>
        <v>#N/A</v>
      </c>
      <c r="BS38" s="273" t="e">
        <f t="shared" si="35"/>
        <v>#N/A</v>
      </c>
      <c r="BT38" s="514">
        <v>28.9</v>
      </c>
      <c r="BU38" s="2" t="s">
        <v>340</v>
      </c>
      <c r="BV38" s="435" t="s">
        <v>117</v>
      </c>
      <c r="BW38" s="436"/>
      <c r="BX38" s="521" t="s">
        <v>117</v>
      </c>
      <c r="BY38" s="436"/>
      <c r="BZ38" s="521" t="s">
        <v>117</v>
      </c>
      <c r="CA38" s="436"/>
      <c r="CB38" s="553" t="s">
        <v>117</v>
      </c>
      <c r="CC38" s="436"/>
      <c r="CD38" s="435" t="s">
        <v>117</v>
      </c>
      <c r="CE38" s="436"/>
      <c r="CF38" s="435" t="s">
        <v>117</v>
      </c>
      <c r="CG38" s="436"/>
      <c r="CH38" s="435" t="s">
        <v>117</v>
      </c>
      <c r="CI38" s="410"/>
    </row>
    <row r="39" spans="1:87" ht="12.75">
      <c r="A39" s="55" t="s">
        <v>39</v>
      </c>
      <c r="B39" s="359" t="e">
        <f>HLOOKUP('HEALTH INEQUALITIES TOOL'!$C$5,LookUpData!$B$1:$CH$256,LookUpData!CN39,FALSE)</f>
        <v>#N/A</v>
      </c>
      <c r="C39" s="2" t="s">
        <v>343</v>
      </c>
      <c r="D39" s="363" t="e">
        <f>SUM(D78+D117+D156+D195+D234)</f>
        <v>#N/A</v>
      </c>
      <c r="E39" s="2" t="s">
        <v>343</v>
      </c>
      <c r="F39" s="416" t="s">
        <v>117</v>
      </c>
      <c r="G39" s="2"/>
      <c r="H39" s="88">
        <v>0.345</v>
      </c>
      <c r="I39" s="2" t="s">
        <v>134</v>
      </c>
      <c r="J39" s="578" t="s">
        <v>117</v>
      </c>
      <c r="K39" s="436"/>
      <c r="L39" s="435" t="s">
        <v>117</v>
      </c>
      <c r="M39" s="436"/>
      <c r="N39" s="438" t="s">
        <v>117</v>
      </c>
      <c r="O39" s="436"/>
      <c r="P39" s="439" t="s">
        <v>117</v>
      </c>
      <c r="Q39" s="44"/>
      <c r="R39" s="444" t="s">
        <v>117</v>
      </c>
      <c r="S39" s="436"/>
      <c r="T39" s="444" t="s">
        <v>117</v>
      </c>
      <c r="U39" s="2"/>
      <c r="V39" s="444" t="s">
        <v>117</v>
      </c>
      <c r="W39" s="44"/>
      <c r="X39" s="468" t="e">
        <f t="shared" si="27"/>
        <v>#N/A</v>
      </c>
      <c r="Y39" s="126" t="s">
        <v>102</v>
      </c>
      <c r="Z39" s="152" t="e">
        <f t="shared" si="28"/>
        <v>#N/A</v>
      </c>
      <c r="AA39" s="142">
        <v>70</v>
      </c>
      <c r="AB39" s="147">
        <v>0.5</v>
      </c>
      <c r="AC39" s="142">
        <v>5</v>
      </c>
      <c r="AD39" s="152" t="e">
        <f t="shared" si="29"/>
        <v>#N/A</v>
      </c>
      <c r="AE39" s="152" t="e">
        <f t="shared" si="36"/>
        <v>#N/A</v>
      </c>
      <c r="AF39" s="142" t="e">
        <f t="shared" si="41"/>
        <v>#N/A</v>
      </c>
      <c r="AG39" s="142" t="e">
        <f t="shared" si="37"/>
        <v>#N/A</v>
      </c>
      <c r="AH39" s="142" t="e">
        <f t="shared" si="30"/>
        <v>#N/A</v>
      </c>
      <c r="AI39" s="141" t="e">
        <f>SUM(AH39:AH$42)</f>
        <v>#N/A</v>
      </c>
      <c r="AJ39" s="444" t="s">
        <v>117</v>
      </c>
      <c r="AK39" s="126"/>
      <c r="AL39" s="444" t="s">
        <v>117</v>
      </c>
      <c r="AM39" s="126"/>
      <c r="AN39" s="444" t="s">
        <v>117</v>
      </c>
      <c r="AO39" s="164"/>
      <c r="AP39" s="444" t="s">
        <v>117</v>
      </c>
      <c r="AQ39" s="126" t="s">
        <v>323</v>
      </c>
      <c r="AR39" s="444" t="s">
        <v>117</v>
      </c>
      <c r="AS39" s="436"/>
      <c r="AT39" s="444" t="s">
        <v>117</v>
      </c>
      <c r="AU39" s="494"/>
      <c r="AV39" s="444" t="s">
        <v>117</v>
      </c>
      <c r="AW39" s="494"/>
      <c r="AX39" s="444" t="s">
        <v>117</v>
      </c>
      <c r="AY39" s="126"/>
      <c r="AZ39" s="140" t="e">
        <f t="shared" si="44"/>
        <v>#N/A</v>
      </c>
      <c r="BA39" s="126" t="s">
        <v>332</v>
      </c>
      <c r="BB39" s="201" t="e">
        <f t="shared" si="44"/>
        <v>#N/A</v>
      </c>
      <c r="BC39" s="126" t="s">
        <v>332</v>
      </c>
      <c r="BD39" s="201" t="e">
        <f t="shared" si="44"/>
        <v>#N/A</v>
      </c>
      <c r="BE39" s="126" t="s">
        <v>332</v>
      </c>
      <c r="BF39" s="201" t="e">
        <f t="shared" si="44"/>
        <v>#N/A</v>
      </c>
      <c r="BG39" s="126" t="s">
        <v>332</v>
      </c>
      <c r="BH39" s="201" t="e">
        <f t="shared" si="44"/>
        <v>#N/A</v>
      </c>
      <c r="BI39" s="126" t="s">
        <v>332</v>
      </c>
      <c r="BJ39" s="196" t="e">
        <f t="shared" si="32"/>
        <v>#N/A</v>
      </c>
      <c r="BK39" s="126" t="s">
        <v>338</v>
      </c>
      <c r="BL39" s="152" t="e">
        <f t="shared" si="33"/>
        <v>#N/A</v>
      </c>
      <c r="BM39" s="152" t="e">
        <f t="shared" si="38"/>
        <v>#N/A</v>
      </c>
      <c r="BN39" s="142" t="e">
        <f t="shared" si="42"/>
        <v>#N/A</v>
      </c>
      <c r="BO39" s="142" t="e">
        <f t="shared" si="39"/>
        <v>#N/A</v>
      </c>
      <c r="BP39" s="142" t="e">
        <f t="shared" si="34"/>
        <v>#N/A</v>
      </c>
      <c r="BQ39" s="142" t="e">
        <f>SUM(BP39:$BP$42)</f>
        <v>#N/A</v>
      </c>
      <c r="BR39" s="213" t="e">
        <f t="shared" si="40"/>
        <v>#N/A</v>
      </c>
      <c r="BS39" s="273" t="e">
        <f t="shared" si="35"/>
        <v>#N/A</v>
      </c>
      <c r="BT39" s="514">
        <v>28.9</v>
      </c>
      <c r="BU39" s="2" t="s">
        <v>340</v>
      </c>
      <c r="BV39" s="435" t="s">
        <v>117</v>
      </c>
      <c r="BW39" s="436"/>
      <c r="BX39" s="521" t="s">
        <v>117</v>
      </c>
      <c r="BY39" s="436"/>
      <c r="BZ39" s="521" t="s">
        <v>117</v>
      </c>
      <c r="CA39" s="436"/>
      <c r="CB39" s="553" t="s">
        <v>117</v>
      </c>
      <c r="CC39" s="436"/>
      <c r="CD39" s="435" t="s">
        <v>117</v>
      </c>
      <c r="CE39" s="436"/>
      <c r="CF39" s="435" t="s">
        <v>117</v>
      </c>
      <c r="CG39" s="436"/>
      <c r="CH39" s="435" t="s">
        <v>117</v>
      </c>
      <c r="CI39" s="410"/>
    </row>
    <row r="40" spans="1:87" ht="12.75">
      <c r="A40" s="55" t="s">
        <v>40</v>
      </c>
      <c r="B40" s="359" t="e">
        <f>HLOOKUP('HEALTH INEQUALITIES TOOL'!$C$5,LookUpData!$B$1:$CH$256,LookUpData!CN40,FALSE)</f>
        <v>#N/A</v>
      </c>
      <c r="C40" s="2" t="s">
        <v>343</v>
      </c>
      <c r="D40" s="363" t="e">
        <f aca="true" t="shared" si="45" ref="D40:D61">SUM(D79+D118+D157+D196+D235)</f>
        <v>#N/A</v>
      </c>
      <c r="E40" s="2" t="s">
        <v>343</v>
      </c>
      <c r="F40" s="420"/>
      <c r="G40" s="2"/>
      <c r="H40" s="87"/>
      <c r="I40" s="2"/>
      <c r="J40" s="584"/>
      <c r="K40" s="2"/>
      <c r="L40" s="420"/>
      <c r="M40" s="2"/>
      <c r="N40" s="175"/>
      <c r="O40" s="2"/>
      <c r="P40" s="172"/>
      <c r="Q40" s="44"/>
      <c r="R40" s="450"/>
      <c r="S40" s="436"/>
      <c r="T40" s="450"/>
      <c r="U40" s="2"/>
      <c r="V40" s="453"/>
      <c r="W40" s="44"/>
      <c r="X40" s="468" t="e">
        <f t="shared" si="27"/>
        <v>#N/A</v>
      </c>
      <c r="Y40" s="126" t="s">
        <v>102</v>
      </c>
      <c r="Z40" s="152" t="e">
        <f t="shared" si="28"/>
        <v>#N/A</v>
      </c>
      <c r="AA40" s="142">
        <v>75</v>
      </c>
      <c r="AB40" s="147">
        <v>0.5</v>
      </c>
      <c r="AC40" s="142">
        <v>5</v>
      </c>
      <c r="AD40" s="152" t="e">
        <f t="shared" si="29"/>
        <v>#N/A</v>
      </c>
      <c r="AE40" s="152" t="e">
        <f t="shared" si="36"/>
        <v>#N/A</v>
      </c>
      <c r="AF40" s="142" t="e">
        <f t="shared" si="41"/>
        <v>#N/A</v>
      </c>
      <c r="AG40" s="142" t="e">
        <f t="shared" si="37"/>
        <v>#N/A</v>
      </c>
      <c r="AH40" s="142" t="e">
        <f t="shared" si="30"/>
        <v>#N/A</v>
      </c>
      <c r="AI40" s="141" t="e">
        <f>SUM(AH40:AH$42)</f>
        <v>#N/A</v>
      </c>
      <c r="AJ40" s="453"/>
      <c r="AK40" s="126"/>
      <c r="AL40" s="453"/>
      <c r="AM40" s="126"/>
      <c r="AN40" s="453"/>
      <c r="AO40" s="164"/>
      <c r="AP40" s="453"/>
      <c r="AQ40" s="126"/>
      <c r="AR40" s="453"/>
      <c r="AS40" s="494"/>
      <c r="AT40" s="453"/>
      <c r="AU40" s="494"/>
      <c r="AV40" s="453"/>
      <c r="AW40" s="494"/>
      <c r="AX40" s="453"/>
      <c r="AY40" s="126"/>
      <c r="AZ40" s="195"/>
      <c r="BA40" s="126"/>
      <c r="BB40" s="172"/>
      <c r="BC40" s="126"/>
      <c r="BD40" s="172"/>
      <c r="BE40" s="126"/>
      <c r="BF40" s="172"/>
      <c r="BG40" s="126"/>
      <c r="BH40" s="201" t="e">
        <f aca="true" t="shared" si="46" ref="BH40:BH47">BH79+BH118+BH157+BH196+BH235</f>
        <v>#N/A</v>
      </c>
      <c r="BI40" s="126" t="s">
        <v>332</v>
      </c>
      <c r="BJ40" s="196" t="e">
        <f t="shared" si="32"/>
        <v>#N/A</v>
      </c>
      <c r="BK40" s="126" t="s">
        <v>338</v>
      </c>
      <c r="BL40" s="152" t="e">
        <f t="shared" si="33"/>
        <v>#N/A</v>
      </c>
      <c r="BM40" s="152" t="e">
        <f t="shared" si="38"/>
        <v>#N/A</v>
      </c>
      <c r="BN40" s="142" t="e">
        <f t="shared" si="42"/>
        <v>#N/A</v>
      </c>
      <c r="BO40" s="142" t="e">
        <f t="shared" si="39"/>
        <v>#N/A</v>
      </c>
      <c r="BP40" s="142" t="e">
        <f t="shared" si="34"/>
        <v>#N/A</v>
      </c>
      <c r="BQ40" s="142" t="e">
        <f>SUM(BP40:$BP$42)</f>
        <v>#N/A</v>
      </c>
      <c r="BR40" s="213" t="e">
        <f t="shared" si="40"/>
        <v>#N/A</v>
      </c>
      <c r="BS40" s="273" t="e">
        <f t="shared" si="35"/>
        <v>#N/A</v>
      </c>
      <c r="BT40" s="515"/>
      <c r="BU40" s="126"/>
      <c r="BV40" s="420"/>
      <c r="BW40" s="2"/>
      <c r="BX40" s="520"/>
      <c r="BY40" s="2"/>
      <c r="BZ40" s="520"/>
      <c r="CA40" s="2"/>
      <c r="CB40" s="552"/>
      <c r="CC40" s="2"/>
      <c r="CD40" s="420"/>
      <c r="CE40" s="2"/>
      <c r="CF40" s="420"/>
      <c r="CG40" s="2"/>
      <c r="CH40" s="420"/>
      <c r="CI40" s="410"/>
    </row>
    <row r="41" spans="1:87" ht="12.75">
      <c r="A41" s="55" t="s">
        <v>41</v>
      </c>
      <c r="B41" s="359" t="e">
        <f>HLOOKUP('HEALTH INEQUALITIES TOOL'!$C$5,LookUpData!$B$1:$CH$256,LookUpData!CN41,FALSE)</f>
        <v>#N/A</v>
      </c>
      <c r="C41" s="2" t="s">
        <v>343</v>
      </c>
      <c r="D41" s="363" t="e">
        <f t="shared" si="45"/>
        <v>#N/A</v>
      </c>
      <c r="E41" s="2" t="s">
        <v>343</v>
      </c>
      <c r="F41" s="420"/>
      <c r="G41" s="2"/>
      <c r="H41" s="87"/>
      <c r="I41" s="2"/>
      <c r="J41" s="584"/>
      <c r="K41" s="2"/>
      <c r="L41" s="420"/>
      <c r="M41" s="2"/>
      <c r="N41" s="175"/>
      <c r="O41" s="2"/>
      <c r="P41" s="172"/>
      <c r="Q41" s="44"/>
      <c r="R41" s="450"/>
      <c r="S41" s="436"/>
      <c r="T41" s="450"/>
      <c r="U41" s="2"/>
      <c r="V41" s="453"/>
      <c r="W41" s="44"/>
      <c r="X41" s="468" t="e">
        <f t="shared" si="27"/>
        <v>#N/A</v>
      </c>
      <c r="Y41" s="126" t="s">
        <v>102</v>
      </c>
      <c r="Z41" s="152" t="e">
        <f t="shared" si="28"/>
        <v>#N/A</v>
      </c>
      <c r="AA41" s="142">
        <v>80</v>
      </c>
      <c r="AB41" s="147">
        <v>0.5</v>
      </c>
      <c r="AC41" s="142">
        <v>5</v>
      </c>
      <c r="AD41" s="152" t="e">
        <f t="shared" si="29"/>
        <v>#N/A</v>
      </c>
      <c r="AE41" s="152" t="e">
        <f t="shared" si="36"/>
        <v>#N/A</v>
      </c>
      <c r="AF41" s="142" t="e">
        <f t="shared" si="41"/>
        <v>#N/A</v>
      </c>
      <c r="AG41" s="142" t="e">
        <f t="shared" si="37"/>
        <v>#N/A</v>
      </c>
      <c r="AH41" s="142" t="e">
        <f t="shared" si="30"/>
        <v>#N/A</v>
      </c>
      <c r="AI41" s="141" t="e">
        <f>SUM(AH41:AH$42)</f>
        <v>#N/A</v>
      </c>
      <c r="AJ41" s="453"/>
      <c r="AK41" s="126"/>
      <c r="AL41" s="453"/>
      <c r="AM41" s="126"/>
      <c r="AN41" s="453"/>
      <c r="AO41" s="164"/>
      <c r="AP41" s="453"/>
      <c r="AQ41" s="126"/>
      <c r="AR41" s="453"/>
      <c r="AS41" s="494"/>
      <c r="AT41" s="453"/>
      <c r="AU41" s="494"/>
      <c r="AV41" s="453"/>
      <c r="AW41" s="494"/>
      <c r="AX41" s="453"/>
      <c r="AY41" s="126"/>
      <c r="AZ41" s="195"/>
      <c r="BA41" s="126"/>
      <c r="BB41" s="172"/>
      <c r="BC41" s="126"/>
      <c r="BD41" s="172"/>
      <c r="BE41" s="126"/>
      <c r="BF41" s="172"/>
      <c r="BG41" s="126"/>
      <c r="BH41" s="201" t="e">
        <f t="shared" si="46"/>
        <v>#N/A</v>
      </c>
      <c r="BI41" s="126" t="s">
        <v>332</v>
      </c>
      <c r="BJ41" s="196" t="e">
        <f t="shared" si="32"/>
        <v>#N/A</v>
      </c>
      <c r="BK41" s="126" t="s">
        <v>338</v>
      </c>
      <c r="BL41" s="152" t="e">
        <f t="shared" si="33"/>
        <v>#N/A</v>
      </c>
      <c r="BM41" s="152" t="e">
        <f t="shared" si="38"/>
        <v>#N/A</v>
      </c>
      <c r="BN41" s="142" t="e">
        <f t="shared" si="42"/>
        <v>#N/A</v>
      </c>
      <c r="BO41" s="142" t="e">
        <f t="shared" si="39"/>
        <v>#N/A</v>
      </c>
      <c r="BP41" s="142" t="e">
        <f t="shared" si="34"/>
        <v>#N/A</v>
      </c>
      <c r="BQ41" s="142" t="e">
        <f>SUM(BP41:$BP$42)</f>
        <v>#N/A</v>
      </c>
      <c r="BR41" s="213" t="e">
        <f t="shared" si="40"/>
        <v>#N/A</v>
      </c>
      <c r="BS41" s="273" t="e">
        <f t="shared" si="35"/>
        <v>#N/A</v>
      </c>
      <c r="BT41" s="515"/>
      <c r="BU41" s="126"/>
      <c r="BV41" s="420"/>
      <c r="BW41" s="2"/>
      <c r="BX41" s="520"/>
      <c r="BY41" s="2"/>
      <c r="BZ41" s="520"/>
      <c r="CA41" s="2"/>
      <c r="CB41" s="552"/>
      <c r="CC41" s="2"/>
      <c r="CD41" s="420"/>
      <c r="CE41" s="2"/>
      <c r="CF41" s="420"/>
      <c r="CG41" s="2"/>
      <c r="CH41" s="420"/>
      <c r="CI41" s="410"/>
    </row>
    <row r="42" spans="1:87" ht="12.75">
      <c r="A42" s="55" t="s">
        <v>86</v>
      </c>
      <c r="B42" s="359" t="e">
        <f>HLOOKUP('HEALTH INEQUALITIES TOOL'!$C$5,LookUpData!$B$1:$CH$256,LookUpData!CN42,FALSE)</f>
        <v>#N/A</v>
      </c>
      <c r="C42" s="2" t="s">
        <v>343</v>
      </c>
      <c r="D42" s="363" t="e">
        <f t="shared" si="45"/>
        <v>#N/A</v>
      </c>
      <c r="E42" s="2" t="s">
        <v>343</v>
      </c>
      <c r="F42" s="420"/>
      <c r="G42" s="2"/>
      <c r="H42" s="87"/>
      <c r="I42" s="2"/>
      <c r="J42" s="584"/>
      <c r="K42" s="2"/>
      <c r="L42" s="420"/>
      <c r="M42" s="2"/>
      <c r="N42" s="175"/>
      <c r="O42" s="2"/>
      <c r="P42" s="172"/>
      <c r="Q42" s="44"/>
      <c r="R42" s="450"/>
      <c r="S42" s="436"/>
      <c r="T42" s="450"/>
      <c r="U42" s="2"/>
      <c r="V42" s="453"/>
      <c r="W42" s="44"/>
      <c r="X42" s="468" t="e">
        <f t="shared" si="27"/>
        <v>#N/A</v>
      </c>
      <c r="Y42" s="126" t="s">
        <v>102</v>
      </c>
      <c r="Z42" s="152" t="e">
        <f t="shared" si="28"/>
        <v>#N/A</v>
      </c>
      <c r="AA42" s="142">
        <v>85</v>
      </c>
      <c r="AB42" s="147">
        <v>0.5</v>
      </c>
      <c r="AC42" s="142" t="e">
        <f>2/Z42</f>
        <v>#N/A</v>
      </c>
      <c r="AD42" s="152" t="e">
        <f t="shared" si="29"/>
        <v>#N/A</v>
      </c>
      <c r="AE42" s="152" t="e">
        <f t="shared" si="36"/>
        <v>#N/A</v>
      </c>
      <c r="AF42" s="142" t="e">
        <f t="shared" si="41"/>
        <v>#N/A</v>
      </c>
      <c r="AG42" s="142" t="e">
        <f>AF42</f>
        <v>#N/A</v>
      </c>
      <c r="AH42" s="142" t="e">
        <f>AC42*(AB42*AG42)</f>
        <v>#N/A</v>
      </c>
      <c r="AI42" s="141" t="e">
        <f>SUM(AH42:AH$42)</f>
        <v>#N/A</v>
      </c>
      <c r="AJ42" s="453"/>
      <c r="AK42" s="126"/>
      <c r="AL42" s="453"/>
      <c r="AM42" s="126"/>
      <c r="AN42" s="453"/>
      <c r="AO42" s="164"/>
      <c r="AP42" s="453"/>
      <c r="AQ42" s="126"/>
      <c r="AR42" s="453"/>
      <c r="AS42" s="494"/>
      <c r="AT42" s="453"/>
      <c r="AU42" s="494"/>
      <c r="AV42" s="453"/>
      <c r="AW42" s="494"/>
      <c r="AX42" s="453"/>
      <c r="AY42" s="126"/>
      <c r="AZ42" s="195"/>
      <c r="BA42" s="126"/>
      <c r="BB42" s="172"/>
      <c r="BC42" s="126"/>
      <c r="BD42" s="172"/>
      <c r="BE42" s="126"/>
      <c r="BF42" s="172"/>
      <c r="BG42" s="126"/>
      <c r="BH42" s="201" t="e">
        <f t="shared" si="46"/>
        <v>#N/A</v>
      </c>
      <c r="BI42" s="126" t="s">
        <v>332</v>
      </c>
      <c r="BJ42" s="196" t="e">
        <f t="shared" si="32"/>
        <v>#N/A</v>
      </c>
      <c r="BK42" s="126" t="s">
        <v>338</v>
      </c>
      <c r="BL42" s="152" t="e">
        <f t="shared" si="33"/>
        <v>#N/A</v>
      </c>
      <c r="BM42" s="152" t="e">
        <f t="shared" si="38"/>
        <v>#N/A</v>
      </c>
      <c r="BN42" s="142" t="e">
        <f t="shared" si="42"/>
        <v>#N/A</v>
      </c>
      <c r="BO42" s="142" t="e">
        <f>BN42</f>
        <v>#N/A</v>
      </c>
      <c r="BP42" s="142" t="e">
        <f>AC42*(AB42*BO42)</f>
        <v>#N/A</v>
      </c>
      <c r="BQ42" s="142" t="e">
        <f>SUM(BP42:$BP$42)</f>
        <v>#N/A</v>
      </c>
      <c r="BR42" s="213" t="e">
        <f t="shared" si="40"/>
        <v>#N/A</v>
      </c>
      <c r="BS42" s="273" t="e">
        <f t="shared" si="35"/>
        <v>#N/A</v>
      </c>
      <c r="BT42" s="515"/>
      <c r="BU42" s="126"/>
      <c r="BV42" s="420"/>
      <c r="BW42" s="2"/>
      <c r="BX42" s="520"/>
      <c r="BY42" s="2"/>
      <c r="BZ42" s="520"/>
      <c r="CA42" s="2"/>
      <c r="CB42" s="552"/>
      <c r="CC42" s="2"/>
      <c r="CD42" s="420"/>
      <c r="CE42" s="2"/>
      <c r="CF42" s="420"/>
      <c r="CG42" s="2"/>
      <c r="CH42" s="420"/>
      <c r="CI42" s="410"/>
    </row>
    <row r="43" spans="1:87" ht="12.75">
      <c r="A43" s="55" t="s">
        <v>87</v>
      </c>
      <c r="B43" s="359" t="e">
        <f>HLOOKUP('HEALTH INEQUALITIES TOOL'!$C$5,LookUpData!$B$1:$CH$256,LookUpData!CN43,FALSE)</f>
        <v>#N/A</v>
      </c>
      <c r="C43" s="2" t="s">
        <v>343</v>
      </c>
      <c r="D43" s="363" t="e">
        <f t="shared" si="45"/>
        <v>#N/A</v>
      </c>
      <c r="E43" s="2" t="s">
        <v>343</v>
      </c>
      <c r="F43" s="420"/>
      <c r="G43" s="2"/>
      <c r="H43" s="87"/>
      <c r="I43" s="2"/>
      <c r="J43" s="584"/>
      <c r="K43" s="2"/>
      <c r="L43" s="420"/>
      <c r="M43" s="2"/>
      <c r="N43" s="175"/>
      <c r="O43" s="2"/>
      <c r="P43" s="172"/>
      <c r="Q43" s="44"/>
      <c r="R43" s="450"/>
      <c r="S43" s="436"/>
      <c r="T43" s="450"/>
      <c r="U43" s="2"/>
      <c r="V43" s="453"/>
      <c r="W43" s="44"/>
      <c r="X43" s="468" t="e">
        <f t="shared" si="27"/>
        <v>#N/A</v>
      </c>
      <c r="Y43" s="126" t="s">
        <v>102</v>
      </c>
      <c r="Z43" s="152" t="e">
        <f t="shared" si="28"/>
        <v>#N/A</v>
      </c>
      <c r="AA43" s="142">
        <v>0</v>
      </c>
      <c r="AB43" s="147">
        <v>0.1</v>
      </c>
      <c r="AC43" s="142">
        <v>1</v>
      </c>
      <c r="AD43" s="152" t="e">
        <f t="shared" si="29"/>
        <v>#N/A</v>
      </c>
      <c r="AE43" s="152" t="e">
        <f t="shared" si="36"/>
        <v>#N/A</v>
      </c>
      <c r="AF43" s="142">
        <v>100000</v>
      </c>
      <c r="AG43" s="142" t="e">
        <f t="shared" si="37"/>
        <v>#N/A</v>
      </c>
      <c r="AH43" s="142" t="e">
        <f aca="true" t="shared" si="47" ref="AH43:AH60">AC43*(AF44+(AB43*AG43))</f>
        <v>#N/A</v>
      </c>
      <c r="AI43" s="141" t="e">
        <f>SUM(AH43:AH$61)</f>
        <v>#N/A</v>
      </c>
      <c r="AJ43" s="453"/>
      <c r="AK43" s="126"/>
      <c r="AL43" s="453"/>
      <c r="AM43" s="126"/>
      <c r="AN43" s="453"/>
      <c r="AO43" s="164"/>
      <c r="AP43" s="453"/>
      <c r="AQ43" s="126"/>
      <c r="AR43" s="453"/>
      <c r="AS43" s="494"/>
      <c r="AT43" s="453"/>
      <c r="AU43" s="494"/>
      <c r="AV43" s="453"/>
      <c r="AW43" s="494"/>
      <c r="AX43" s="453"/>
      <c r="AY43" s="126"/>
      <c r="AZ43" s="195"/>
      <c r="BA43" s="126"/>
      <c r="BB43" s="172"/>
      <c r="BC43" s="126"/>
      <c r="BD43" s="172"/>
      <c r="BE43" s="126"/>
      <c r="BF43" s="172"/>
      <c r="BG43" s="126"/>
      <c r="BH43" s="201" t="e">
        <f t="shared" si="46"/>
        <v>#N/A</v>
      </c>
      <c r="BI43" s="126" t="s">
        <v>332</v>
      </c>
      <c r="BJ43" s="196" t="e">
        <f t="shared" si="32"/>
        <v>#N/A</v>
      </c>
      <c r="BK43" s="126" t="s">
        <v>338</v>
      </c>
      <c r="BL43" s="152" t="e">
        <f t="shared" si="33"/>
        <v>#N/A</v>
      </c>
      <c r="BM43" s="152" t="e">
        <f t="shared" si="38"/>
        <v>#N/A</v>
      </c>
      <c r="BN43" s="142">
        <v>100000</v>
      </c>
      <c r="BO43" s="142" t="e">
        <f aca="true" t="shared" si="48" ref="BO43:BO60">BN43-BN44</f>
        <v>#N/A</v>
      </c>
      <c r="BP43" s="142" t="e">
        <f aca="true" t="shared" si="49" ref="BP43:BP60">AC43*(BN44+(AB43*BO43))</f>
        <v>#N/A</v>
      </c>
      <c r="BQ43" s="142" t="e">
        <f>SUM(BP43:$BP$61)</f>
        <v>#N/A</v>
      </c>
      <c r="BR43" s="213" t="e">
        <f t="shared" si="40"/>
        <v>#N/A</v>
      </c>
      <c r="BS43" s="273" t="e">
        <f t="shared" si="35"/>
        <v>#N/A</v>
      </c>
      <c r="BT43" s="515"/>
      <c r="BU43" s="126"/>
      <c r="BV43" s="420"/>
      <c r="BW43" s="2"/>
      <c r="BX43" s="520"/>
      <c r="BY43" s="2"/>
      <c r="BZ43" s="520"/>
      <c r="CA43" s="2"/>
      <c r="CB43" s="552"/>
      <c r="CC43" s="2"/>
      <c r="CD43" s="420"/>
      <c r="CE43" s="2"/>
      <c r="CF43" s="420"/>
      <c r="CG43" s="2"/>
      <c r="CH43" s="420"/>
      <c r="CI43" s="410"/>
    </row>
    <row r="44" spans="1:87" ht="12.75">
      <c r="A44" s="55" t="s">
        <v>88</v>
      </c>
      <c r="B44" s="359" t="e">
        <f>HLOOKUP('HEALTH INEQUALITIES TOOL'!$C$5,LookUpData!$B$1:$CH$256,LookUpData!CN44,FALSE)</f>
        <v>#N/A</v>
      </c>
      <c r="C44" s="2" t="s">
        <v>343</v>
      </c>
      <c r="D44" s="363" t="e">
        <f t="shared" si="45"/>
        <v>#N/A</v>
      </c>
      <c r="E44" s="2" t="s">
        <v>343</v>
      </c>
      <c r="F44" s="420"/>
      <c r="G44" s="2"/>
      <c r="H44" s="87"/>
      <c r="I44" s="2"/>
      <c r="J44" s="584"/>
      <c r="K44" s="2"/>
      <c r="L44" s="420"/>
      <c r="M44" s="2"/>
      <c r="N44" s="175"/>
      <c r="O44" s="2"/>
      <c r="P44" s="172"/>
      <c r="Q44" s="44"/>
      <c r="R44" s="450"/>
      <c r="S44" s="436"/>
      <c r="T44" s="450"/>
      <c r="U44" s="2"/>
      <c r="V44" s="453"/>
      <c r="W44" s="44"/>
      <c r="X44" s="468" t="e">
        <f t="shared" si="27"/>
        <v>#N/A</v>
      </c>
      <c r="Y44" s="126" t="s">
        <v>102</v>
      </c>
      <c r="Z44" s="152" t="e">
        <f t="shared" si="28"/>
        <v>#N/A</v>
      </c>
      <c r="AA44" s="142">
        <v>1</v>
      </c>
      <c r="AB44" s="147">
        <v>0.5</v>
      </c>
      <c r="AC44" s="142">
        <v>4</v>
      </c>
      <c r="AD44" s="152" t="e">
        <f t="shared" si="29"/>
        <v>#N/A</v>
      </c>
      <c r="AE44" s="152" t="e">
        <f t="shared" si="36"/>
        <v>#N/A</v>
      </c>
      <c r="AF44" s="142" t="e">
        <f>AF43*AE43</f>
        <v>#N/A</v>
      </c>
      <c r="AG44" s="142" t="e">
        <f t="shared" si="37"/>
        <v>#N/A</v>
      </c>
      <c r="AH44" s="142" t="e">
        <f t="shared" si="47"/>
        <v>#N/A</v>
      </c>
      <c r="AI44" s="141" t="e">
        <f>SUM(AH44:AH$61)</f>
        <v>#N/A</v>
      </c>
      <c r="AJ44" s="453"/>
      <c r="AK44" s="126"/>
      <c r="AL44" s="453"/>
      <c r="AM44" s="126"/>
      <c r="AN44" s="453"/>
      <c r="AO44" s="164"/>
      <c r="AP44" s="453"/>
      <c r="AQ44" s="126"/>
      <c r="AR44" s="453"/>
      <c r="AS44" s="494"/>
      <c r="AT44" s="453"/>
      <c r="AU44" s="494"/>
      <c r="AV44" s="453"/>
      <c r="AW44" s="494"/>
      <c r="AX44" s="453"/>
      <c r="AY44" s="126"/>
      <c r="AZ44" s="195"/>
      <c r="BA44" s="126"/>
      <c r="BB44" s="172"/>
      <c r="BC44" s="126"/>
      <c r="BD44" s="172"/>
      <c r="BE44" s="126"/>
      <c r="BF44" s="172"/>
      <c r="BG44" s="126"/>
      <c r="BH44" s="201" t="e">
        <f t="shared" si="46"/>
        <v>#N/A</v>
      </c>
      <c r="BI44" s="126" t="s">
        <v>332</v>
      </c>
      <c r="BJ44" s="196" t="e">
        <f t="shared" si="32"/>
        <v>#N/A</v>
      </c>
      <c r="BK44" s="126" t="s">
        <v>338</v>
      </c>
      <c r="BL44" s="152" t="e">
        <f t="shared" si="33"/>
        <v>#N/A</v>
      </c>
      <c r="BM44" s="152" t="e">
        <f t="shared" si="38"/>
        <v>#N/A</v>
      </c>
      <c r="BN44" s="142" t="e">
        <f>BN43*BM43</f>
        <v>#N/A</v>
      </c>
      <c r="BO44" s="142" t="e">
        <f t="shared" si="48"/>
        <v>#N/A</v>
      </c>
      <c r="BP44" s="142" t="e">
        <f t="shared" si="49"/>
        <v>#N/A</v>
      </c>
      <c r="BQ44" s="142" t="e">
        <f>SUM(BP44:$BP$61)</f>
        <v>#N/A</v>
      </c>
      <c r="BR44" s="213" t="e">
        <f t="shared" si="40"/>
        <v>#N/A</v>
      </c>
      <c r="BS44" s="273" t="e">
        <f t="shared" si="35"/>
        <v>#N/A</v>
      </c>
      <c r="BT44" s="515"/>
      <c r="BU44" s="126"/>
      <c r="BV44" s="420"/>
      <c r="BW44" s="2"/>
      <c r="BX44" s="520"/>
      <c r="BY44" s="2"/>
      <c r="BZ44" s="520"/>
      <c r="CA44" s="2"/>
      <c r="CB44" s="552"/>
      <c r="CC44" s="2"/>
      <c r="CD44" s="420"/>
      <c r="CE44" s="2"/>
      <c r="CF44" s="420"/>
      <c r="CG44" s="2"/>
      <c r="CH44" s="420"/>
      <c r="CI44" s="410"/>
    </row>
    <row r="45" spans="1:87" ht="12.75">
      <c r="A45" s="55" t="s">
        <v>89</v>
      </c>
      <c r="B45" s="359" t="e">
        <f>HLOOKUP('HEALTH INEQUALITIES TOOL'!$C$5,LookUpData!$B$1:$CH$256,LookUpData!CN45,FALSE)</f>
        <v>#N/A</v>
      </c>
      <c r="C45" s="2" t="s">
        <v>343</v>
      </c>
      <c r="D45" s="363" t="e">
        <f t="shared" si="45"/>
        <v>#N/A</v>
      </c>
      <c r="E45" s="2" t="s">
        <v>343</v>
      </c>
      <c r="F45" s="420"/>
      <c r="G45" s="2"/>
      <c r="H45" s="87"/>
      <c r="I45" s="2"/>
      <c r="J45" s="584"/>
      <c r="K45" s="2"/>
      <c r="L45" s="420"/>
      <c r="M45" s="2"/>
      <c r="N45" s="175"/>
      <c r="O45" s="2"/>
      <c r="P45" s="172"/>
      <c r="Q45" s="44"/>
      <c r="R45" s="450"/>
      <c r="S45" s="436"/>
      <c r="T45" s="450"/>
      <c r="U45" s="2"/>
      <c r="V45" s="453"/>
      <c r="W45" s="44"/>
      <c r="X45" s="468" t="e">
        <f t="shared" si="27"/>
        <v>#N/A</v>
      </c>
      <c r="Y45" s="126" t="s">
        <v>102</v>
      </c>
      <c r="Z45" s="152" t="e">
        <f t="shared" si="28"/>
        <v>#N/A</v>
      </c>
      <c r="AA45" s="142">
        <v>5</v>
      </c>
      <c r="AB45" s="147">
        <v>0.5</v>
      </c>
      <c r="AC45" s="142">
        <v>5</v>
      </c>
      <c r="AD45" s="152" t="e">
        <f t="shared" si="29"/>
        <v>#N/A</v>
      </c>
      <c r="AE45" s="152" t="e">
        <f t="shared" si="36"/>
        <v>#N/A</v>
      </c>
      <c r="AF45" s="142" t="e">
        <f aca="true" t="shared" si="50" ref="AF45:AF61">AF44*AE44</f>
        <v>#N/A</v>
      </c>
      <c r="AG45" s="142" t="e">
        <f t="shared" si="37"/>
        <v>#N/A</v>
      </c>
      <c r="AH45" s="142" t="e">
        <f t="shared" si="47"/>
        <v>#N/A</v>
      </c>
      <c r="AI45" s="141" t="e">
        <f>SUM(AH45:AH$61)</f>
        <v>#N/A</v>
      </c>
      <c r="AJ45" s="453"/>
      <c r="AK45" s="126"/>
      <c r="AL45" s="453"/>
      <c r="AM45" s="126"/>
      <c r="AN45" s="453"/>
      <c r="AO45" s="164"/>
      <c r="AP45" s="453"/>
      <c r="AQ45" s="126"/>
      <c r="AR45" s="453"/>
      <c r="AS45" s="494"/>
      <c r="AT45" s="453"/>
      <c r="AU45" s="494"/>
      <c r="AV45" s="453"/>
      <c r="AW45" s="494"/>
      <c r="AX45" s="453"/>
      <c r="AY45" s="126"/>
      <c r="AZ45" s="195"/>
      <c r="BA45" s="126"/>
      <c r="BB45" s="172"/>
      <c r="BC45" s="126"/>
      <c r="BD45" s="172"/>
      <c r="BE45" s="126"/>
      <c r="BF45" s="172"/>
      <c r="BG45" s="126"/>
      <c r="BH45" s="201" t="e">
        <f t="shared" si="46"/>
        <v>#N/A</v>
      </c>
      <c r="BI45" s="126" t="s">
        <v>332</v>
      </c>
      <c r="BJ45" s="196" t="e">
        <f t="shared" si="32"/>
        <v>#N/A</v>
      </c>
      <c r="BK45" s="126" t="s">
        <v>338</v>
      </c>
      <c r="BL45" s="152" t="e">
        <f t="shared" si="33"/>
        <v>#N/A</v>
      </c>
      <c r="BM45" s="152" t="e">
        <f t="shared" si="38"/>
        <v>#N/A</v>
      </c>
      <c r="BN45" s="142" t="e">
        <f aca="true" t="shared" si="51" ref="BN45:BN61">BN44*BM44</f>
        <v>#N/A</v>
      </c>
      <c r="BO45" s="142" t="e">
        <f t="shared" si="48"/>
        <v>#N/A</v>
      </c>
      <c r="BP45" s="142" t="e">
        <f t="shared" si="49"/>
        <v>#N/A</v>
      </c>
      <c r="BQ45" s="142" t="e">
        <f>SUM(BP45:$BP$61)</f>
        <v>#N/A</v>
      </c>
      <c r="BR45" s="213" t="e">
        <f t="shared" si="40"/>
        <v>#N/A</v>
      </c>
      <c r="BS45" s="273" t="e">
        <f t="shared" si="35"/>
        <v>#N/A</v>
      </c>
      <c r="BT45" s="515"/>
      <c r="BU45" s="126"/>
      <c r="BV45" s="420"/>
      <c r="BW45" s="2"/>
      <c r="BX45" s="520"/>
      <c r="BY45" s="2"/>
      <c r="BZ45" s="520"/>
      <c r="CA45" s="2"/>
      <c r="CB45" s="552"/>
      <c r="CC45" s="2"/>
      <c r="CD45" s="420"/>
      <c r="CE45" s="2"/>
      <c r="CF45" s="420"/>
      <c r="CG45" s="2"/>
      <c r="CH45" s="420"/>
      <c r="CI45" s="410"/>
    </row>
    <row r="46" spans="1:87" ht="12.75">
      <c r="A46" s="55" t="s">
        <v>90</v>
      </c>
      <c r="B46" s="359" t="e">
        <f>HLOOKUP('HEALTH INEQUALITIES TOOL'!$C$5,LookUpData!$B$1:$CH$256,LookUpData!CN46,FALSE)</f>
        <v>#N/A</v>
      </c>
      <c r="C46" s="2" t="s">
        <v>343</v>
      </c>
      <c r="D46" s="363" t="e">
        <f t="shared" si="45"/>
        <v>#N/A</v>
      </c>
      <c r="E46" s="2" t="s">
        <v>343</v>
      </c>
      <c r="F46" s="420"/>
      <c r="G46" s="2"/>
      <c r="H46" s="87"/>
      <c r="I46" s="2"/>
      <c r="J46" s="584"/>
      <c r="K46" s="2"/>
      <c r="L46" s="420"/>
      <c r="M46" s="2"/>
      <c r="N46" s="175"/>
      <c r="O46" s="2"/>
      <c r="P46" s="172"/>
      <c r="Q46" s="44"/>
      <c r="R46" s="450"/>
      <c r="S46" s="436"/>
      <c r="T46" s="450"/>
      <c r="U46" s="2"/>
      <c r="V46" s="453"/>
      <c r="W46" s="44"/>
      <c r="X46" s="468" t="e">
        <f t="shared" si="27"/>
        <v>#N/A</v>
      </c>
      <c r="Y46" s="126" t="s">
        <v>102</v>
      </c>
      <c r="Z46" s="152" t="e">
        <f t="shared" si="28"/>
        <v>#N/A</v>
      </c>
      <c r="AA46" s="142">
        <v>10</v>
      </c>
      <c r="AB46" s="147">
        <v>0.5</v>
      </c>
      <c r="AC46" s="142">
        <v>5</v>
      </c>
      <c r="AD46" s="152" t="e">
        <f t="shared" si="29"/>
        <v>#N/A</v>
      </c>
      <c r="AE46" s="152" t="e">
        <f t="shared" si="36"/>
        <v>#N/A</v>
      </c>
      <c r="AF46" s="142" t="e">
        <f t="shared" si="50"/>
        <v>#N/A</v>
      </c>
      <c r="AG46" s="142" t="e">
        <f t="shared" si="37"/>
        <v>#N/A</v>
      </c>
      <c r="AH46" s="142" t="e">
        <f t="shared" si="47"/>
        <v>#N/A</v>
      </c>
      <c r="AI46" s="141" t="e">
        <f>SUM(AH46:AH$61)</f>
        <v>#N/A</v>
      </c>
      <c r="AJ46" s="453"/>
      <c r="AK46" s="126"/>
      <c r="AL46" s="453"/>
      <c r="AM46" s="126"/>
      <c r="AN46" s="453"/>
      <c r="AO46" s="164"/>
      <c r="AP46" s="453"/>
      <c r="AQ46" s="126"/>
      <c r="AR46" s="453"/>
      <c r="AS46" s="494"/>
      <c r="AT46" s="453"/>
      <c r="AU46" s="494"/>
      <c r="AV46" s="453"/>
      <c r="AW46" s="494"/>
      <c r="AX46" s="453"/>
      <c r="AY46" s="126"/>
      <c r="AZ46" s="195"/>
      <c r="BA46" s="126"/>
      <c r="BB46" s="172"/>
      <c r="BC46" s="126"/>
      <c r="BD46" s="172"/>
      <c r="BE46" s="126"/>
      <c r="BF46" s="172"/>
      <c r="BG46" s="126"/>
      <c r="BH46" s="201" t="e">
        <f t="shared" si="46"/>
        <v>#N/A</v>
      </c>
      <c r="BI46" s="126" t="s">
        <v>332</v>
      </c>
      <c r="BJ46" s="196" t="e">
        <f t="shared" si="32"/>
        <v>#N/A</v>
      </c>
      <c r="BK46" s="126" t="s">
        <v>338</v>
      </c>
      <c r="BL46" s="152" t="e">
        <f t="shared" si="33"/>
        <v>#N/A</v>
      </c>
      <c r="BM46" s="152" t="e">
        <f t="shared" si="38"/>
        <v>#N/A</v>
      </c>
      <c r="BN46" s="142" t="e">
        <f t="shared" si="51"/>
        <v>#N/A</v>
      </c>
      <c r="BO46" s="142" t="e">
        <f t="shared" si="48"/>
        <v>#N/A</v>
      </c>
      <c r="BP46" s="142" t="e">
        <f t="shared" si="49"/>
        <v>#N/A</v>
      </c>
      <c r="BQ46" s="142" t="e">
        <f>SUM(BP46:$BP$61)</f>
        <v>#N/A</v>
      </c>
      <c r="BR46" s="213" t="e">
        <f t="shared" si="40"/>
        <v>#N/A</v>
      </c>
      <c r="BS46" s="273" t="e">
        <f t="shared" si="35"/>
        <v>#N/A</v>
      </c>
      <c r="BT46" s="515"/>
      <c r="BU46" s="126"/>
      <c r="BV46" s="420"/>
      <c r="BW46" s="2"/>
      <c r="BX46" s="520"/>
      <c r="BY46" s="2"/>
      <c r="BZ46" s="520"/>
      <c r="CA46" s="2"/>
      <c r="CB46" s="552"/>
      <c r="CC46" s="2"/>
      <c r="CD46" s="420"/>
      <c r="CE46" s="2"/>
      <c r="CF46" s="420"/>
      <c r="CG46" s="2"/>
      <c r="CH46" s="420"/>
      <c r="CI46" s="410"/>
    </row>
    <row r="47" spans="1:87" ht="12.75">
      <c r="A47" s="55" t="s">
        <v>42</v>
      </c>
      <c r="B47" s="359" t="e">
        <f>HLOOKUP('HEALTH INEQUALITIES TOOL'!$C$5,LookUpData!$B$1:$CH$256,LookUpData!CN47,FALSE)</f>
        <v>#N/A</v>
      </c>
      <c r="C47" s="2" t="s">
        <v>343</v>
      </c>
      <c r="D47" s="363" t="e">
        <f t="shared" si="45"/>
        <v>#N/A</v>
      </c>
      <c r="E47" s="2" t="s">
        <v>343</v>
      </c>
      <c r="F47" s="420"/>
      <c r="G47" s="2"/>
      <c r="H47" s="87"/>
      <c r="I47" s="2"/>
      <c r="J47" s="584"/>
      <c r="K47" s="2"/>
      <c r="L47" s="420"/>
      <c r="M47" s="2"/>
      <c r="N47" s="175"/>
      <c r="O47" s="2"/>
      <c r="P47" s="172"/>
      <c r="Q47" s="44"/>
      <c r="R47" s="450"/>
      <c r="S47" s="436"/>
      <c r="T47" s="450"/>
      <c r="U47" s="2"/>
      <c r="V47" s="453"/>
      <c r="W47" s="44"/>
      <c r="X47" s="468" t="e">
        <f t="shared" si="27"/>
        <v>#N/A</v>
      </c>
      <c r="Y47" s="126" t="s">
        <v>102</v>
      </c>
      <c r="Z47" s="152" t="e">
        <f t="shared" si="28"/>
        <v>#N/A</v>
      </c>
      <c r="AA47" s="142">
        <v>15</v>
      </c>
      <c r="AB47" s="147">
        <v>0.5</v>
      </c>
      <c r="AC47" s="142">
        <v>5</v>
      </c>
      <c r="AD47" s="152" t="e">
        <f t="shared" si="29"/>
        <v>#N/A</v>
      </c>
      <c r="AE47" s="152" t="e">
        <f t="shared" si="36"/>
        <v>#N/A</v>
      </c>
      <c r="AF47" s="142" t="e">
        <f t="shared" si="50"/>
        <v>#N/A</v>
      </c>
      <c r="AG47" s="142" t="e">
        <f t="shared" si="37"/>
        <v>#N/A</v>
      </c>
      <c r="AH47" s="142" t="e">
        <f t="shared" si="47"/>
        <v>#N/A</v>
      </c>
      <c r="AI47" s="141" t="e">
        <f>SUM(AH47:AH$61)</f>
        <v>#N/A</v>
      </c>
      <c r="AJ47" s="453"/>
      <c r="AK47" s="126"/>
      <c r="AL47" s="453"/>
      <c r="AM47" s="126"/>
      <c r="AN47" s="453"/>
      <c r="AO47" s="164"/>
      <c r="AP47" s="453"/>
      <c r="AQ47" s="126"/>
      <c r="AR47" s="453"/>
      <c r="AS47" s="494"/>
      <c r="AT47" s="453"/>
      <c r="AU47" s="494"/>
      <c r="AV47" s="453"/>
      <c r="AW47" s="494"/>
      <c r="AX47" s="453"/>
      <c r="AY47" s="126"/>
      <c r="AZ47" s="195"/>
      <c r="BA47" s="126"/>
      <c r="BB47" s="172"/>
      <c r="BC47" s="126"/>
      <c r="BD47" s="172"/>
      <c r="BE47" s="126"/>
      <c r="BF47" s="172"/>
      <c r="BG47" s="126"/>
      <c r="BH47" s="201" t="e">
        <f t="shared" si="46"/>
        <v>#N/A</v>
      </c>
      <c r="BI47" s="126" t="s">
        <v>332</v>
      </c>
      <c r="BJ47" s="196" t="e">
        <f t="shared" si="32"/>
        <v>#N/A</v>
      </c>
      <c r="BK47" s="126" t="s">
        <v>338</v>
      </c>
      <c r="BL47" s="152" t="e">
        <f t="shared" si="33"/>
        <v>#N/A</v>
      </c>
      <c r="BM47" s="152" t="e">
        <f t="shared" si="38"/>
        <v>#N/A</v>
      </c>
      <c r="BN47" s="142" t="e">
        <f t="shared" si="51"/>
        <v>#N/A</v>
      </c>
      <c r="BO47" s="142" t="e">
        <f t="shared" si="48"/>
        <v>#N/A</v>
      </c>
      <c r="BP47" s="142" t="e">
        <f t="shared" si="49"/>
        <v>#N/A</v>
      </c>
      <c r="BQ47" s="142" t="e">
        <f>SUM(BP47:$BP$61)</f>
        <v>#N/A</v>
      </c>
      <c r="BR47" s="213" t="e">
        <f t="shared" si="40"/>
        <v>#N/A</v>
      </c>
      <c r="BS47" s="273" t="e">
        <f t="shared" si="35"/>
        <v>#N/A</v>
      </c>
      <c r="BT47" s="515"/>
      <c r="BU47" s="126"/>
      <c r="BV47" s="420"/>
      <c r="BW47" s="2"/>
      <c r="BX47" s="520"/>
      <c r="BY47" s="2"/>
      <c r="BZ47" s="520"/>
      <c r="CA47" s="2"/>
      <c r="CB47" s="552"/>
      <c r="CC47" s="2"/>
      <c r="CD47" s="420"/>
      <c r="CE47" s="2"/>
      <c r="CF47" s="420"/>
      <c r="CG47" s="2"/>
      <c r="CH47" s="420"/>
      <c r="CI47" s="410"/>
    </row>
    <row r="48" spans="1:87" ht="12.75">
      <c r="A48" s="55" t="s">
        <v>43</v>
      </c>
      <c r="B48" s="359" t="e">
        <f>HLOOKUP('HEALTH INEQUALITIES TOOL'!$C$5,LookUpData!$B$1:$CH$256,LookUpData!CN48,FALSE)</f>
        <v>#N/A</v>
      </c>
      <c r="C48" s="2" t="s">
        <v>343</v>
      </c>
      <c r="D48" s="363" t="e">
        <f t="shared" si="45"/>
        <v>#N/A</v>
      </c>
      <c r="E48" s="2" t="s">
        <v>343</v>
      </c>
      <c r="F48" s="416" t="s">
        <v>117</v>
      </c>
      <c r="G48" s="2"/>
      <c r="H48" s="88">
        <v>0.177</v>
      </c>
      <c r="I48" s="2" t="s">
        <v>134</v>
      </c>
      <c r="J48" s="578" t="s">
        <v>117</v>
      </c>
      <c r="K48" s="436"/>
      <c r="L48" s="435" t="s">
        <v>117</v>
      </c>
      <c r="M48" s="436"/>
      <c r="N48" s="438" t="s">
        <v>117</v>
      </c>
      <c r="O48" s="436"/>
      <c r="P48" s="439" t="s">
        <v>117</v>
      </c>
      <c r="Q48" s="44"/>
      <c r="R48" s="444" t="s">
        <v>117</v>
      </c>
      <c r="S48" s="436"/>
      <c r="T48" s="444" t="s">
        <v>117</v>
      </c>
      <c r="U48" s="2"/>
      <c r="V48" s="444" t="s">
        <v>117</v>
      </c>
      <c r="W48" s="44"/>
      <c r="X48" s="468" t="e">
        <f t="shared" si="27"/>
        <v>#N/A</v>
      </c>
      <c r="Y48" s="126" t="s">
        <v>102</v>
      </c>
      <c r="Z48" s="152" t="e">
        <f t="shared" si="28"/>
        <v>#N/A</v>
      </c>
      <c r="AA48" s="142">
        <v>20</v>
      </c>
      <c r="AB48" s="147">
        <v>0.5</v>
      </c>
      <c r="AC48" s="142">
        <v>5</v>
      </c>
      <c r="AD48" s="152" t="e">
        <f t="shared" si="29"/>
        <v>#N/A</v>
      </c>
      <c r="AE48" s="152" t="e">
        <f t="shared" si="36"/>
        <v>#N/A</v>
      </c>
      <c r="AF48" s="142" t="e">
        <f t="shared" si="50"/>
        <v>#N/A</v>
      </c>
      <c r="AG48" s="142" t="e">
        <f t="shared" si="37"/>
        <v>#N/A</v>
      </c>
      <c r="AH48" s="142" t="e">
        <f t="shared" si="47"/>
        <v>#N/A</v>
      </c>
      <c r="AI48" s="141" t="e">
        <f>SUM(AH48:AH$61)</f>
        <v>#N/A</v>
      </c>
      <c r="AJ48" s="444" t="s">
        <v>117</v>
      </c>
      <c r="AK48" s="126"/>
      <c r="AL48" s="444" t="s">
        <v>117</v>
      </c>
      <c r="AM48" s="126"/>
      <c r="AN48" s="444" t="s">
        <v>117</v>
      </c>
      <c r="AO48" s="164"/>
      <c r="AP48" s="444" t="s">
        <v>117</v>
      </c>
      <c r="AQ48" s="126" t="s">
        <v>323</v>
      </c>
      <c r="AR48" s="444" t="s">
        <v>117</v>
      </c>
      <c r="AS48" s="436"/>
      <c r="AT48" s="444" t="s">
        <v>117</v>
      </c>
      <c r="AU48" s="494"/>
      <c r="AV48" s="444" t="s">
        <v>117</v>
      </c>
      <c r="AW48" s="494"/>
      <c r="AX48" s="444" t="s">
        <v>117</v>
      </c>
      <c r="AY48" s="126"/>
      <c r="AZ48" s="140" t="e">
        <f aca="true" t="shared" si="52" ref="AZ48:BF58">AZ87+AZ126+AZ165+AZ204+AZ243</f>
        <v>#N/A</v>
      </c>
      <c r="BA48" s="126" t="s">
        <v>332</v>
      </c>
      <c r="BB48" s="201" t="e">
        <f t="shared" si="52"/>
        <v>#N/A</v>
      </c>
      <c r="BC48" s="126" t="s">
        <v>332</v>
      </c>
      <c r="BD48" s="201" t="e">
        <f t="shared" si="52"/>
        <v>#N/A</v>
      </c>
      <c r="BE48" s="126" t="s">
        <v>332</v>
      </c>
      <c r="BF48" s="201" t="e">
        <f t="shared" si="52"/>
        <v>#N/A</v>
      </c>
      <c r="BG48" s="126" t="s">
        <v>332</v>
      </c>
      <c r="BH48" s="201" t="e">
        <f aca="true" t="shared" si="53" ref="BH48:BH61">BH87+BH126+BH165+BH204+BH243</f>
        <v>#N/A</v>
      </c>
      <c r="BI48" s="126" t="s">
        <v>332</v>
      </c>
      <c r="BJ48" s="196" t="e">
        <f t="shared" si="32"/>
        <v>#N/A</v>
      </c>
      <c r="BK48" s="126" t="s">
        <v>338</v>
      </c>
      <c r="BL48" s="152" t="e">
        <f t="shared" si="33"/>
        <v>#N/A</v>
      </c>
      <c r="BM48" s="152" t="e">
        <f t="shared" si="38"/>
        <v>#N/A</v>
      </c>
      <c r="BN48" s="142" t="e">
        <f t="shared" si="51"/>
        <v>#N/A</v>
      </c>
      <c r="BO48" s="142" t="e">
        <f t="shared" si="48"/>
        <v>#N/A</v>
      </c>
      <c r="BP48" s="142" t="e">
        <f t="shared" si="49"/>
        <v>#N/A</v>
      </c>
      <c r="BQ48" s="142" t="e">
        <f>SUM(BP48:$BP$61)</f>
        <v>#N/A</v>
      </c>
      <c r="BR48" s="213" t="e">
        <f t="shared" si="40"/>
        <v>#N/A</v>
      </c>
      <c r="BS48" s="273" t="e">
        <f t="shared" si="35"/>
        <v>#N/A</v>
      </c>
      <c r="BT48" s="514">
        <v>25.3</v>
      </c>
      <c r="BU48" s="2" t="s">
        <v>340</v>
      </c>
      <c r="BV48" s="435" t="s">
        <v>117</v>
      </c>
      <c r="BW48" s="436"/>
      <c r="BX48" s="521" t="s">
        <v>117</v>
      </c>
      <c r="BY48" s="436"/>
      <c r="BZ48" s="521" t="s">
        <v>117</v>
      </c>
      <c r="CA48" s="436"/>
      <c r="CB48" s="553" t="s">
        <v>117</v>
      </c>
      <c r="CC48" s="436"/>
      <c r="CD48" s="435" t="s">
        <v>117</v>
      </c>
      <c r="CE48" s="436"/>
      <c r="CF48" s="435" t="s">
        <v>117</v>
      </c>
      <c r="CG48" s="436"/>
      <c r="CH48" s="435" t="s">
        <v>117</v>
      </c>
      <c r="CI48" s="410"/>
    </row>
    <row r="49" spans="1:87" ht="12.75">
      <c r="A49" s="55" t="s">
        <v>44</v>
      </c>
      <c r="B49" s="359" t="e">
        <f>HLOOKUP('HEALTH INEQUALITIES TOOL'!$C$5,LookUpData!$B$1:$CH$256,LookUpData!CN49,FALSE)</f>
        <v>#N/A</v>
      </c>
      <c r="C49" s="2" t="s">
        <v>343</v>
      </c>
      <c r="D49" s="363" t="e">
        <f t="shared" si="45"/>
        <v>#N/A</v>
      </c>
      <c r="E49" s="2" t="s">
        <v>343</v>
      </c>
      <c r="F49" s="416" t="s">
        <v>117</v>
      </c>
      <c r="G49" s="2"/>
      <c r="H49" s="88">
        <v>0.209</v>
      </c>
      <c r="I49" s="2" t="s">
        <v>134</v>
      </c>
      <c r="J49" s="578" t="s">
        <v>117</v>
      </c>
      <c r="K49" s="436"/>
      <c r="L49" s="435" t="s">
        <v>117</v>
      </c>
      <c r="M49" s="436"/>
      <c r="N49" s="438" t="s">
        <v>117</v>
      </c>
      <c r="O49" s="436"/>
      <c r="P49" s="439" t="s">
        <v>117</v>
      </c>
      <c r="Q49" s="44"/>
      <c r="R49" s="444" t="s">
        <v>117</v>
      </c>
      <c r="S49" s="436"/>
      <c r="T49" s="444" t="s">
        <v>117</v>
      </c>
      <c r="U49" s="2"/>
      <c r="V49" s="444" t="s">
        <v>117</v>
      </c>
      <c r="W49" s="44"/>
      <c r="X49" s="468" t="e">
        <f t="shared" si="27"/>
        <v>#N/A</v>
      </c>
      <c r="Y49" s="126" t="s">
        <v>102</v>
      </c>
      <c r="Z49" s="152" t="e">
        <f t="shared" si="28"/>
        <v>#N/A</v>
      </c>
      <c r="AA49" s="142">
        <v>25</v>
      </c>
      <c r="AB49" s="147">
        <v>0.5</v>
      </c>
      <c r="AC49" s="142">
        <v>5</v>
      </c>
      <c r="AD49" s="152" t="e">
        <f t="shared" si="29"/>
        <v>#N/A</v>
      </c>
      <c r="AE49" s="152" t="e">
        <f t="shared" si="36"/>
        <v>#N/A</v>
      </c>
      <c r="AF49" s="142" t="e">
        <f t="shared" si="50"/>
        <v>#N/A</v>
      </c>
      <c r="AG49" s="142" t="e">
        <f t="shared" si="37"/>
        <v>#N/A</v>
      </c>
      <c r="AH49" s="142" t="e">
        <f t="shared" si="47"/>
        <v>#N/A</v>
      </c>
      <c r="AI49" s="141" t="e">
        <f>SUM(AH49:AH$61)</f>
        <v>#N/A</v>
      </c>
      <c r="AJ49" s="444" t="s">
        <v>117</v>
      </c>
      <c r="AK49" s="126"/>
      <c r="AL49" s="444" t="s">
        <v>117</v>
      </c>
      <c r="AM49" s="126"/>
      <c r="AN49" s="444" t="s">
        <v>117</v>
      </c>
      <c r="AO49" s="164"/>
      <c r="AP49" s="444" t="s">
        <v>117</v>
      </c>
      <c r="AQ49" s="126" t="s">
        <v>323</v>
      </c>
      <c r="AR49" s="444" t="s">
        <v>117</v>
      </c>
      <c r="AS49" s="436"/>
      <c r="AT49" s="444" t="s">
        <v>117</v>
      </c>
      <c r="AU49" s="494"/>
      <c r="AV49" s="444" t="s">
        <v>117</v>
      </c>
      <c r="AW49" s="494"/>
      <c r="AX49" s="444" t="s">
        <v>117</v>
      </c>
      <c r="AY49" s="126"/>
      <c r="AZ49" s="140" t="e">
        <f t="shared" si="52"/>
        <v>#N/A</v>
      </c>
      <c r="BA49" s="126" t="s">
        <v>332</v>
      </c>
      <c r="BB49" s="201" t="e">
        <f t="shared" si="52"/>
        <v>#N/A</v>
      </c>
      <c r="BC49" s="126" t="s">
        <v>332</v>
      </c>
      <c r="BD49" s="201" t="e">
        <f t="shared" si="52"/>
        <v>#N/A</v>
      </c>
      <c r="BE49" s="126" t="s">
        <v>332</v>
      </c>
      <c r="BF49" s="201" t="e">
        <f t="shared" si="52"/>
        <v>#N/A</v>
      </c>
      <c r="BG49" s="126" t="s">
        <v>332</v>
      </c>
      <c r="BH49" s="201" t="e">
        <f t="shared" si="53"/>
        <v>#N/A</v>
      </c>
      <c r="BI49" s="126" t="s">
        <v>332</v>
      </c>
      <c r="BJ49" s="196" t="e">
        <f t="shared" si="32"/>
        <v>#N/A</v>
      </c>
      <c r="BK49" s="126" t="s">
        <v>338</v>
      </c>
      <c r="BL49" s="152" t="e">
        <f t="shared" si="33"/>
        <v>#N/A</v>
      </c>
      <c r="BM49" s="152" t="e">
        <f t="shared" si="38"/>
        <v>#N/A</v>
      </c>
      <c r="BN49" s="142" t="e">
        <f t="shared" si="51"/>
        <v>#N/A</v>
      </c>
      <c r="BO49" s="142" t="e">
        <f t="shared" si="48"/>
        <v>#N/A</v>
      </c>
      <c r="BP49" s="142" t="e">
        <f t="shared" si="49"/>
        <v>#N/A</v>
      </c>
      <c r="BQ49" s="142" t="e">
        <f>SUM(BP49:$BP$61)</f>
        <v>#N/A</v>
      </c>
      <c r="BR49" s="213" t="e">
        <f t="shared" si="40"/>
        <v>#N/A</v>
      </c>
      <c r="BS49" s="273" t="e">
        <f t="shared" si="35"/>
        <v>#N/A</v>
      </c>
      <c r="BT49" s="514">
        <v>26</v>
      </c>
      <c r="BU49" s="2" t="s">
        <v>340</v>
      </c>
      <c r="BV49" s="435" t="s">
        <v>117</v>
      </c>
      <c r="BW49" s="436"/>
      <c r="BX49" s="521" t="s">
        <v>117</v>
      </c>
      <c r="BY49" s="436"/>
      <c r="BZ49" s="521" t="s">
        <v>117</v>
      </c>
      <c r="CA49" s="436"/>
      <c r="CB49" s="553" t="s">
        <v>117</v>
      </c>
      <c r="CC49" s="436"/>
      <c r="CD49" s="435" t="s">
        <v>117</v>
      </c>
      <c r="CE49" s="436"/>
      <c r="CF49" s="435" t="s">
        <v>117</v>
      </c>
      <c r="CG49" s="436"/>
      <c r="CH49" s="435" t="s">
        <v>117</v>
      </c>
      <c r="CI49" s="410"/>
    </row>
    <row r="50" spans="1:87" ht="12.75">
      <c r="A50" s="55" t="s">
        <v>45</v>
      </c>
      <c r="B50" s="359" t="e">
        <f>HLOOKUP('HEALTH INEQUALITIES TOOL'!$C$5,LookUpData!$B$1:$CH$256,LookUpData!CN50,FALSE)</f>
        <v>#N/A</v>
      </c>
      <c r="C50" s="2" t="s">
        <v>343</v>
      </c>
      <c r="D50" s="363" t="e">
        <f t="shared" si="45"/>
        <v>#N/A</v>
      </c>
      <c r="E50" s="2" t="s">
        <v>343</v>
      </c>
      <c r="F50" s="416" t="s">
        <v>117</v>
      </c>
      <c r="G50" s="2"/>
      <c r="H50" s="88">
        <v>0.209</v>
      </c>
      <c r="I50" s="2" t="s">
        <v>134</v>
      </c>
      <c r="J50" s="578" t="s">
        <v>117</v>
      </c>
      <c r="K50" s="436"/>
      <c r="L50" s="435" t="s">
        <v>117</v>
      </c>
      <c r="M50" s="436"/>
      <c r="N50" s="438" t="s">
        <v>117</v>
      </c>
      <c r="O50" s="436"/>
      <c r="P50" s="439" t="s">
        <v>117</v>
      </c>
      <c r="Q50" s="44"/>
      <c r="R50" s="444" t="s">
        <v>117</v>
      </c>
      <c r="S50" s="436"/>
      <c r="T50" s="444" t="s">
        <v>117</v>
      </c>
      <c r="U50" s="2"/>
      <c r="V50" s="444" t="s">
        <v>117</v>
      </c>
      <c r="W50" s="44"/>
      <c r="X50" s="468" t="e">
        <f t="shared" si="27"/>
        <v>#N/A</v>
      </c>
      <c r="Y50" s="126" t="s">
        <v>102</v>
      </c>
      <c r="Z50" s="152" t="e">
        <f t="shared" si="28"/>
        <v>#N/A</v>
      </c>
      <c r="AA50" s="142">
        <v>30</v>
      </c>
      <c r="AB50" s="147">
        <v>0.5</v>
      </c>
      <c r="AC50" s="142">
        <v>5</v>
      </c>
      <c r="AD50" s="152" t="e">
        <f t="shared" si="29"/>
        <v>#N/A</v>
      </c>
      <c r="AE50" s="152" t="e">
        <f t="shared" si="36"/>
        <v>#N/A</v>
      </c>
      <c r="AF50" s="142" t="e">
        <f t="shared" si="50"/>
        <v>#N/A</v>
      </c>
      <c r="AG50" s="142" t="e">
        <f t="shared" si="37"/>
        <v>#N/A</v>
      </c>
      <c r="AH50" s="142" t="e">
        <f t="shared" si="47"/>
        <v>#N/A</v>
      </c>
      <c r="AI50" s="141" t="e">
        <f>SUM(AH50:AH$61)</f>
        <v>#N/A</v>
      </c>
      <c r="AJ50" s="444" t="s">
        <v>117</v>
      </c>
      <c r="AK50" s="126"/>
      <c r="AL50" s="444" t="s">
        <v>117</v>
      </c>
      <c r="AM50" s="126"/>
      <c r="AN50" s="444" t="s">
        <v>117</v>
      </c>
      <c r="AO50" s="164"/>
      <c r="AP50" s="444" t="s">
        <v>117</v>
      </c>
      <c r="AQ50" s="126" t="s">
        <v>323</v>
      </c>
      <c r="AR50" s="444" t="s">
        <v>117</v>
      </c>
      <c r="AS50" s="436"/>
      <c r="AT50" s="444" t="s">
        <v>117</v>
      </c>
      <c r="AU50" s="494"/>
      <c r="AV50" s="444" t="s">
        <v>117</v>
      </c>
      <c r="AW50" s="494"/>
      <c r="AX50" s="444" t="s">
        <v>117</v>
      </c>
      <c r="AY50" s="126"/>
      <c r="AZ50" s="140" t="e">
        <f t="shared" si="52"/>
        <v>#N/A</v>
      </c>
      <c r="BA50" s="126" t="s">
        <v>332</v>
      </c>
      <c r="BB50" s="201" t="e">
        <f t="shared" si="52"/>
        <v>#N/A</v>
      </c>
      <c r="BC50" s="126" t="s">
        <v>332</v>
      </c>
      <c r="BD50" s="201" t="e">
        <f t="shared" si="52"/>
        <v>#N/A</v>
      </c>
      <c r="BE50" s="126" t="s">
        <v>332</v>
      </c>
      <c r="BF50" s="201" t="e">
        <f t="shared" si="52"/>
        <v>#N/A</v>
      </c>
      <c r="BG50" s="126" t="s">
        <v>332</v>
      </c>
      <c r="BH50" s="201" t="e">
        <f t="shared" si="53"/>
        <v>#N/A</v>
      </c>
      <c r="BI50" s="126" t="s">
        <v>332</v>
      </c>
      <c r="BJ50" s="196" t="e">
        <f t="shared" si="32"/>
        <v>#N/A</v>
      </c>
      <c r="BK50" s="126" t="s">
        <v>338</v>
      </c>
      <c r="BL50" s="152" t="e">
        <f t="shared" si="33"/>
        <v>#N/A</v>
      </c>
      <c r="BM50" s="152" t="e">
        <f t="shared" si="38"/>
        <v>#N/A</v>
      </c>
      <c r="BN50" s="142" t="e">
        <f t="shared" si="51"/>
        <v>#N/A</v>
      </c>
      <c r="BO50" s="142" t="e">
        <f t="shared" si="48"/>
        <v>#N/A</v>
      </c>
      <c r="BP50" s="142" t="e">
        <f t="shared" si="49"/>
        <v>#N/A</v>
      </c>
      <c r="BQ50" s="142" t="e">
        <f>SUM(BP50:$BP$61)</f>
        <v>#N/A</v>
      </c>
      <c r="BR50" s="213" t="e">
        <f t="shared" si="40"/>
        <v>#N/A</v>
      </c>
      <c r="BS50" s="273" t="e">
        <f t="shared" si="35"/>
        <v>#N/A</v>
      </c>
      <c r="BT50" s="514">
        <v>26</v>
      </c>
      <c r="BU50" s="2" t="s">
        <v>340</v>
      </c>
      <c r="BV50" s="435" t="s">
        <v>117</v>
      </c>
      <c r="BW50" s="436"/>
      <c r="BX50" s="521" t="s">
        <v>117</v>
      </c>
      <c r="BY50" s="436"/>
      <c r="BZ50" s="521" t="s">
        <v>117</v>
      </c>
      <c r="CA50" s="436"/>
      <c r="CB50" s="553" t="s">
        <v>117</v>
      </c>
      <c r="CC50" s="436"/>
      <c r="CD50" s="435" t="s">
        <v>117</v>
      </c>
      <c r="CE50" s="436"/>
      <c r="CF50" s="435" t="s">
        <v>117</v>
      </c>
      <c r="CG50" s="436"/>
      <c r="CH50" s="435" t="s">
        <v>117</v>
      </c>
      <c r="CI50" s="410"/>
    </row>
    <row r="51" spans="1:87" ht="12.75">
      <c r="A51" s="55" t="s">
        <v>46</v>
      </c>
      <c r="B51" s="359" t="e">
        <f>HLOOKUP('HEALTH INEQUALITIES TOOL'!$C$5,LookUpData!$B$1:$CH$256,LookUpData!CN51,FALSE)</f>
        <v>#N/A</v>
      </c>
      <c r="C51" s="2" t="s">
        <v>343</v>
      </c>
      <c r="D51" s="363" t="e">
        <f t="shared" si="45"/>
        <v>#N/A</v>
      </c>
      <c r="E51" s="2" t="s">
        <v>343</v>
      </c>
      <c r="F51" s="416" t="s">
        <v>117</v>
      </c>
      <c r="G51" s="2"/>
      <c r="H51" s="88">
        <v>0.306</v>
      </c>
      <c r="I51" s="2" t="s">
        <v>134</v>
      </c>
      <c r="J51" s="578" t="s">
        <v>117</v>
      </c>
      <c r="K51" s="436"/>
      <c r="L51" s="435" t="s">
        <v>117</v>
      </c>
      <c r="M51" s="436"/>
      <c r="N51" s="438" t="s">
        <v>117</v>
      </c>
      <c r="O51" s="436"/>
      <c r="P51" s="439" t="s">
        <v>117</v>
      </c>
      <c r="Q51" s="44"/>
      <c r="R51" s="444" t="s">
        <v>117</v>
      </c>
      <c r="S51" s="436"/>
      <c r="T51" s="444" t="s">
        <v>117</v>
      </c>
      <c r="U51" s="2"/>
      <c r="V51" s="444" t="s">
        <v>117</v>
      </c>
      <c r="W51" s="44"/>
      <c r="X51" s="468" t="e">
        <f t="shared" si="27"/>
        <v>#N/A</v>
      </c>
      <c r="Y51" s="126" t="s">
        <v>102</v>
      </c>
      <c r="Z51" s="152" t="e">
        <f t="shared" si="28"/>
        <v>#N/A</v>
      </c>
      <c r="AA51" s="142">
        <v>35</v>
      </c>
      <c r="AB51" s="147">
        <v>0.5</v>
      </c>
      <c r="AC51" s="142">
        <v>5</v>
      </c>
      <c r="AD51" s="152" t="e">
        <f t="shared" si="29"/>
        <v>#N/A</v>
      </c>
      <c r="AE51" s="152" t="e">
        <f t="shared" si="36"/>
        <v>#N/A</v>
      </c>
      <c r="AF51" s="142" t="e">
        <f t="shared" si="50"/>
        <v>#N/A</v>
      </c>
      <c r="AG51" s="142" t="e">
        <f t="shared" si="37"/>
        <v>#N/A</v>
      </c>
      <c r="AH51" s="142" t="e">
        <f t="shared" si="47"/>
        <v>#N/A</v>
      </c>
      <c r="AI51" s="141" t="e">
        <f>SUM(AH51:AH$61)</f>
        <v>#N/A</v>
      </c>
      <c r="AJ51" s="444" t="s">
        <v>117</v>
      </c>
      <c r="AK51" s="126"/>
      <c r="AL51" s="444" t="s">
        <v>117</v>
      </c>
      <c r="AM51" s="126"/>
      <c r="AN51" s="444" t="s">
        <v>117</v>
      </c>
      <c r="AO51" s="164"/>
      <c r="AP51" s="444" t="s">
        <v>117</v>
      </c>
      <c r="AQ51" s="126" t="s">
        <v>323</v>
      </c>
      <c r="AR51" s="444" t="s">
        <v>117</v>
      </c>
      <c r="AS51" s="436"/>
      <c r="AT51" s="444" t="s">
        <v>117</v>
      </c>
      <c r="AU51" s="494"/>
      <c r="AV51" s="444" t="s">
        <v>117</v>
      </c>
      <c r="AW51" s="494"/>
      <c r="AX51" s="444" t="s">
        <v>117</v>
      </c>
      <c r="AY51" s="126"/>
      <c r="AZ51" s="140" t="e">
        <f t="shared" si="52"/>
        <v>#N/A</v>
      </c>
      <c r="BA51" s="126" t="s">
        <v>332</v>
      </c>
      <c r="BB51" s="201" t="e">
        <f t="shared" si="52"/>
        <v>#N/A</v>
      </c>
      <c r="BC51" s="126" t="s">
        <v>332</v>
      </c>
      <c r="BD51" s="201" t="e">
        <f t="shared" si="52"/>
        <v>#N/A</v>
      </c>
      <c r="BE51" s="126" t="s">
        <v>332</v>
      </c>
      <c r="BF51" s="201" t="e">
        <f t="shared" si="52"/>
        <v>#N/A</v>
      </c>
      <c r="BG51" s="126" t="s">
        <v>332</v>
      </c>
      <c r="BH51" s="201" t="e">
        <f t="shared" si="53"/>
        <v>#N/A</v>
      </c>
      <c r="BI51" s="126" t="s">
        <v>332</v>
      </c>
      <c r="BJ51" s="196" t="e">
        <f t="shared" si="32"/>
        <v>#N/A</v>
      </c>
      <c r="BK51" s="126" t="s">
        <v>338</v>
      </c>
      <c r="BL51" s="152" t="e">
        <f t="shared" si="33"/>
        <v>#N/A</v>
      </c>
      <c r="BM51" s="152" t="e">
        <f t="shared" si="38"/>
        <v>#N/A</v>
      </c>
      <c r="BN51" s="142" t="e">
        <f t="shared" si="51"/>
        <v>#N/A</v>
      </c>
      <c r="BO51" s="142" t="e">
        <f t="shared" si="48"/>
        <v>#N/A</v>
      </c>
      <c r="BP51" s="142" t="e">
        <f t="shared" si="49"/>
        <v>#N/A</v>
      </c>
      <c r="BQ51" s="142" t="e">
        <f>SUM(BP51:$BP$61)</f>
        <v>#N/A</v>
      </c>
      <c r="BR51" s="213" t="e">
        <f t="shared" si="40"/>
        <v>#N/A</v>
      </c>
      <c r="BS51" s="273" t="e">
        <f t="shared" si="35"/>
        <v>#N/A</v>
      </c>
      <c r="BT51" s="514">
        <v>27.6</v>
      </c>
      <c r="BU51" s="2" t="s">
        <v>340</v>
      </c>
      <c r="BV51" s="435" t="s">
        <v>117</v>
      </c>
      <c r="BW51" s="436"/>
      <c r="BX51" s="521" t="s">
        <v>117</v>
      </c>
      <c r="BY51" s="436"/>
      <c r="BZ51" s="521" t="s">
        <v>117</v>
      </c>
      <c r="CA51" s="436"/>
      <c r="CB51" s="553" t="s">
        <v>117</v>
      </c>
      <c r="CC51" s="436"/>
      <c r="CD51" s="435" t="s">
        <v>117</v>
      </c>
      <c r="CE51" s="436"/>
      <c r="CF51" s="435" t="s">
        <v>117</v>
      </c>
      <c r="CG51" s="436"/>
      <c r="CH51" s="435" t="s">
        <v>117</v>
      </c>
      <c r="CI51" s="410"/>
    </row>
    <row r="52" spans="1:87" ht="12.75">
      <c r="A52" s="55" t="s">
        <v>47</v>
      </c>
      <c r="B52" s="359" t="e">
        <f>HLOOKUP('HEALTH INEQUALITIES TOOL'!$C$5,LookUpData!$B$1:$CH$256,LookUpData!CN52,FALSE)</f>
        <v>#N/A</v>
      </c>
      <c r="C52" s="2" t="s">
        <v>343</v>
      </c>
      <c r="D52" s="363" t="e">
        <f t="shared" si="45"/>
        <v>#N/A</v>
      </c>
      <c r="E52" s="2" t="s">
        <v>343</v>
      </c>
      <c r="F52" s="416" t="s">
        <v>117</v>
      </c>
      <c r="G52" s="2"/>
      <c r="H52" s="88">
        <v>0.306</v>
      </c>
      <c r="I52" s="2" t="s">
        <v>134</v>
      </c>
      <c r="J52" s="578" t="s">
        <v>117</v>
      </c>
      <c r="K52" s="436"/>
      <c r="L52" s="435" t="s">
        <v>117</v>
      </c>
      <c r="M52" s="436"/>
      <c r="N52" s="438" t="s">
        <v>117</v>
      </c>
      <c r="O52" s="436"/>
      <c r="P52" s="439" t="s">
        <v>117</v>
      </c>
      <c r="Q52" s="44"/>
      <c r="R52" s="444" t="s">
        <v>117</v>
      </c>
      <c r="S52" s="436"/>
      <c r="T52" s="444" t="s">
        <v>117</v>
      </c>
      <c r="U52" s="2"/>
      <c r="V52" s="444" t="s">
        <v>117</v>
      </c>
      <c r="W52" s="44"/>
      <c r="X52" s="468" t="e">
        <f t="shared" si="27"/>
        <v>#N/A</v>
      </c>
      <c r="Y52" s="126" t="s">
        <v>102</v>
      </c>
      <c r="Z52" s="152" t="e">
        <f t="shared" si="28"/>
        <v>#N/A</v>
      </c>
      <c r="AA52" s="142">
        <v>40</v>
      </c>
      <c r="AB52" s="147">
        <v>0.5</v>
      </c>
      <c r="AC52" s="142">
        <v>5</v>
      </c>
      <c r="AD52" s="152" t="e">
        <f t="shared" si="29"/>
        <v>#N/A</v>
      </c>
      <c r="AE52" s="152" t="e">
        <f t="shared" si="36"/>
        <v>#N/A</v>
      </c>
      <c r="AF52" s="142" t="e">
        <f t="shared" si="50"/>
        <v>#N/A</v>
      </c>
      <c r="AG52" s="142" t="e">
        <f t="shared" si="37"/>
        <v>#N/A</v>
      </c>
      <c r="AH52" s="142" t="e">
        <f t="shared" si="47"/>
        <v>#N/A</v>
      </c>
      <c r="AI52" s="141" t="e">
        <f>SUM(AH52:AH$61)</f>
        <v>#N/A</v>
      </c>
      <c r="AJ52" s="444" t="s">
        <v>117</v>
      </c>
      <c r="AK52" s="126"/>
      <c r="AL52" s="444" t="s">
        <v>117</v>
      </c>
      <c r="AM52" s="126"/>
      <c r="AN52" s="444" t="s">
        <v>117</v>
      </c>
      <c r="AO52" s="164"/>
      <c r="AP52" s="444" t="s">
        <v>117</v>
      </c>
      <c r="AQ52" s="126" t="s">
        <v>323</v>
      </c>
      <c r="AR52" s="444" t="s">
        <v>117</v>
      </c>
      <c r="AS52" s="436"/>
      <c r="AT52" s="444" t="s">
        <v>117</v>
      </c>
      <c r="AU52" s="494"/>
      <c r="AV52" s="444" t="s">
        <v>117</v>
      </c>
      <c r="AW52" s="494"/>
      <c r="AX52" s="444" t="s">
        <v>117</v>
      </c>
      <c r="AY52" s="126"/>
      <c r="AZ52" s="140" t="e">
        <f t="shared" si="52"/>
        <v>#N/A</v>
      </c>
      <c r="BA52" s="126" t="s">
        <v>332</v>
      </c>
      <c r="BB52" s="201" t="e">
        <f t="shared" si="52"/>
        <v>#N/A</v>
      </c>
      <c r="BC52" s="126" t="s">
        <v>332</v>
      </c>
      <c r="BD52" s="201" t="e">
        <f t="shared" si="52"/>
        <v>#N/A</v>
      </c>
      <c r="BE52" s="126" t="s">
        <v>332</v>
      </c>
      <c r="BF52" s="201" t="e">
        <f t="shared" si="52"/>
        <v>#N/A</v>
      </c>
      <c r="BG52" s="126" t="s">
        <v>332</v>
      </c>
      <c r="BH52" s="201" t="e">
        <f t="shared" si="53"/>
        <v>#N/A</v>
      </c>
      <c r="BI52" s="126" t="s">
        <v>332</v>
      </c>
      <c r="BJ52" s="196" t="e">
        <f t="shared" si="32"/>
        <v>#N/A</v>
      </c>
      <c r="BK52" s="126" t="s">
        <v>338</v>
      </c>
      <c r="BL52" s="152" t="e">
        <f t="shared" si="33"/>
        <v>#N/A</v>
      </c>
      <c r="BM52" s="152" t="e">
        <f t="shared" si="38"/>
        <v>#N/A</v>
      </c>
      <c r="BN52" s="142" t="e">
        <f t="shared" si="51"/>
        <v>#N/A</v>
      </c>
      <c r="BO52" s="142" t="e">
        <f t="shared" si="48"/>
        <v>#N/A</v>
      </c>
      <c r="BP52" s="142" t="e">
        <f t="shared" si="49"/>
        <v>#N/A</v>
      </c>
      <c r="BQ52" s="142" t="e">
        <f>SUM(BP52:$BP$61)</f>
        <v>#N/A</v>
      </c>
      <c r="BR52" s="213" t="e">
        <f t="shared" si="40"/>
        <v>#N/A</v>
      </c>
      <c r="BS52" s="273" t="e">
        <f t="shared" si="35"/>
        <v>#N/A</v>
      </c>
      <c r="BT52" s="514">
        <v>27.6</v>
      </c>
      <c r="BU52" s="2" t="s">
        <v>340</v>
      </c>
      <c r="BV52" s="435" t="s">
        <v>117</v>
      </c>
      <c r="BW52" s="436"/>
      <c r="BX52" s="521" t="s">
        <v>117</v>
      </c>
      <c r="BY52" s="436"/>
      <c r="BZ52" s="521" t="s">
        <v>117</v>
      </c>
      <c r="CA52" s="436"/>
      <c r="CB52" s="553" t="s">
        <v>117</v>
      </c>
      <c r="CC52" s="436"/>
      <c r="CD52" s="435" t="s">
        <v>117</v>
      </c>
      <c r="CE52" s="436"/>
      <c r="CF52" s="435" t="s">
        <v>117</v>
      </c>
      <c r="CG52" s="436"/>
      <c r="CH52" s="435" t="s">
        <v>117</v>
      </c>
      <c r="CI52" s="410"/>
    </row>
    <row r="53" spans="1:87" ht="12.75">
      <c r="A53" s="55" t="s">
        <v>48</v>
      </c>
      <c r="B53" s="359" t="e">
        <f>HLOOKUP('HEALTH INEQUALITIES TOOL'!$C$5,LookUpData!$B$1:$CH$256,LookUpData!CN53,FALSE)</f>
        <v>#N/A</v>
      </c>
      <c r="C53" s="2" t="s">
        <v>343</v>
      </c>
      <c r="D53" s="363" t="e">
        <f t="shared" si="45"/>
        <v>#N/A</v>
      </c>
      <c r="E53" s="2" t="s">
        <v>343</v>
      </c>
      <c r="F53" s="416" t="s">
        <v>117</v>
      </c>
      <c r="G53" s="2"/>
      <c r="H53" s="88">
        <v>0.3</v>
      </c>
      <c r="I53" s="2" t="s">
        <v>134</v>
      </c>
      <c r="J53" s="578" t="s">
        <v>117</v>
      </c>
      <c r="K53" s="436"/>
      <c r="L53" s="435" t="s">
        <v>117</v>
      </c>
      <c r="M53" s="436"/>
      <c r="N53" s="438" t="s">
        <v>117</v>
      </c>
      <c r="O53" s="436"/>
      <c r="P53" s="439" t="s">
        <v>117</v>
      </c>
      <c r="Q53" s="44"/>
      <c r="R53" s="444" t="s">
        <v>117</v>
      </c>
      <c r="S53" s="436"/>
      <c r="T53" s="444" t="s">
        <v>117</v>
      </c>
      <c r="U53" s="2"/>
      <c r="V53" s="444" t="s">
        <v>117</v>
      </c>
      <c r="W53" s="44"/>
      <c r="X53" s="468" t="e">
        <f t="shared" si="27"/>
        <v>#N/A</v>
      </c>
      <c r="Y53" s="126" t="s">
        <v>102</v>
      </c>
      <c r="Z53" s="152" t="e">
        <f t="shared" si="28"/>
        <v>#N/A</v>
      </c>
      <c r="AA53" s="142">
        <v>45</v>
      </c>
      <c r="AB53" s="147">
        <v>0.5</v>
      </c>
      <c r="AC53" s="142">
        <v>5</v>
      </c>
      <c r="AD53" s="152" t="e">
        <f t="shared" si="29"/>
        <v>#N/A</v>
      </c>
      <c r="AE53" s="152" t="e">
        <f t="shared" si="36"/>
        <v>#N/A</v>
      </c>
      <c r="AF53" s="142" t="e">
        <f t="shared" si="50"/>
        <v>#N/A</v>
      </c>
      <c r="AG53" s="142" t="e">
        <f t="shared" si="37"/>
        <v>#N/A</v>
      </c>
      <c r="AH53" s="142" t="e">
        <f t="shared" si="47"/>
        <v>#N/A</v>
      </c>
      <c r="AI53" s="141" t="e">
        <f>SUM(AH53:AH$61)</f>
        <v>#N/A</v>
      </c>
      <c r="AJ53" s="444" t="s">
        <v>117</v>
      </c>
      <c r="AK53" s="126"/>
      <c r="AL53" s="444" t="s">
        <v>117</v>
      </c>
      <c r="AM53" s="126"/>
      <c r="AN53" s="444" t="s">
        <v>117</v>
      </c>
      <c r="AO53" s="164"/>
      <c r="AP53" s="444" t="s">
        <v>117</v>
      </c>
      <c r="AQ53" s="126" t="s">
        <v>323</v>
      </c>
      <c r="AR53" s="444" t="s">
        <v>117</v>
      </c>
      <c r="AS53" s="436"/>
      <c r="AT53" s="444" t="s">
        <v>117</v>
      </c>
      <c r="AU53" s="494"/>
      <c r="AV53" s="444" t="s">
        <v>117</v>
      </c>
      <c r="AW53" s="494"/>
      <c r="AX53" s="444" t="s">
        <v>117</v>
      </c>
      <c r="AY53" s="126"/>
      <c r="AZ53" s="140" t="e">
        <f t="shared" si="52"/>
        <v>#N/A</v>
      </c>
      <c r="BA53" s="126" t="s">
        <v>332</v>
      </c>
      <c r="BB53" s="201" t="e">
        <f t="shared" si="52"/>
        <v>#N/A</v>
      </c>
      <c r="BC53" s="126" t="s">
        <v>332</v>
      </c>
      <c r="BD53" s="201" t="e">
        <f t="shared" si="52"/>
        <v>#N/A</v>
      </c>
      <c r="BE53" s="126" t="s">
        <v>332</v>
      </c>
      <c r="BF53" s="201" t="e">
        <f t="shared" si="52"/>
        <v>#N/A</v>
      </c>
      <c r="BG53" s="126" t="s">
        <v>332</v>
      </c>
      <c r="BH53" s="201" t="e">
        <f t="shared" si="53"/>
        <v>#N/A</v>
      </c>
      <c r="BI53" s="126" t="s">
        <v>332</v>
      </c>
      <c r="BJ53" s="196" t="e">
        <f t="shared" si="32"/>
        <v>#N/A</v>
      </c>
      <c r="BK53" s="126" t="s">
        <v>338</v>
      </c>
      <c r="BL53" s="152" t="e">
        <f t="shared" si="33"/>
        <v>#N/A</v>
      </c>
      <c r="BM53" s="152" t="e">
        <f t="shared" si="38"/>
        <v>#N/A</v>
      </c>
      <c r="BN53" s="142" t="e">
        <f t="shared" si="51"/>
        <v>#N/A</v>
      </c>
      <c r="BO53" s="142" t="e">
        <f t="shared" si="48"/>
        <v>#N/A</v>
      </c>
      <c r="BP53" s="142" t="e">
        <f t="shared" si="49"/>
        <v>#N/A</v>
      </c>
      <c r="BQ53" s="142" t="e">
        <f>SUM(BP53:$BP$61)</f>
        <v>#N/A</v>
      </c>
      <c r="BR53" s="213" t="e">
        <f t="shared" si="40"/>
        <v>#N/A</v>
      </c>
      <c r="BS53" s="273" t="e">
        <f t="shared" si="35"/>
        <v>#N/A</v>
      </c>
      <c r="BT53" s="514">
        <v>28</v>
      </c>
      <c r="BU53" s="2" t="s">
        <v>340</v>
      </c>
      <c r="BV53" s="435" t="s">
        <v>117</v>
      </c>
      <c r="BW53" s="436"/>
      <c r="BX53" s="521" t="s">
        <v>117</v>
      </c>
      <c r="BY53" s="436"/>
      <c r="BZ53" s="521" t="s">
        <v>117</v>
      </c>
      <c r="CA53" s="436"/>
      <c r="CB53" s="553" t="s">
        <v>117</v>
      </c>
      <c r="CC53" s="436"/>
      <c r="CD53" s="435" t="s">
        <v>117</v>
      </c>
      <c r="CE53" s="436"/>
      <c r="CF53" s="435" t="s">
        <v>117</v>
      </c>
      <c r="CG53" s="436"/>
      <c r="CH53" s="435" t="s">
        <v>117</v>
      </c>
      <c r="CI53" s="410"/>
    </row>
    <row r="54" spans="1:87" ht="12.75">
      <c r="A54" s="55" t="s">
        <v>49</v>
      </c>
      <c r="B54" s="359" t="e">
        <f>HLOOKUP('HEALTH INEQUALITIES TOOL'!$C$5,LookUpData!$B$1:$CH$256,LookUpData!CN54,FALSE)</f>
        <v>#N/A</v>
      </c>
      <c r="C54" s="2" t="s">
        <v>343</v>
      </c>
      <c r="D54" s="363" t="e">
        <f t="shared" si="45"/>
        <v>#N/A</v>
      </c>
      <c r="E54" s="2" t="s">
        <v>343</v>
      </c>
      <c r="F54" s="416" t="s">
        <v>117</v>
      </c>
      <c r="G54" s="2"/>
      <c r="H54" s="88">
        <v>0.3</v>
      </c>
      <c r="I54" s="2" t="s">
        <v>134</v>
      </c>
      <c r="J54" s="578" t="s">
        <v>117</v>
      </c>
      <c r="K54" s="436"/>
      <c r="L54" s="435" t="s">
        <v>117</v>
      </c>
      <c r="M54" s="436"/>
      <c r="N54" s="438" t="s">
        <v>117</v>
      </c>
      <c r="O54" s="436"/>
      <c r="P54" s="439" t="s">
        <v>117</v>
      </c>
      <c r="Q54" s="44"/>
      <c r="R54" s="444" t="s">
        <v>117</v>
      </c>
      <c r="S54" s="436"/>
      <c r="T54" s="444" t="s">
        <v>117</v>
      </c>
      <c r="U54" s="2"/>
      <c r="V54" s="444" t="s">
        <v>117</v>
      </c>
      <c r="W54" s="44"/>
      <c r="X54" s="468" t="e">
        <f t="shared" si="27"/>
        <v>#N/A</v>
      </c>
      <c r="Y54" s="126" t="s">
        <v>102</v>
      </c>
      <c r="Z54" s="152" t="e">
        <f t="shared" si="28"/>
        <v>#N/A</v>
      </c>
      <c r="AA54" s="142">
        <v>50</v>
      </c>
      <c r="AB54" s="147">
        <v>0.5</v>
      </c>
      <c r="AC54" s="142">
        <v>5</v>
      </c>
      <c r="AD54" s="152" t="e">
        <f t="shared" si="29"/>
        <v>#N/A</v>
      </c>
      <c r="AE54" s="152" t="e">
        <f t="shared" si="36"/>
        <v>#N/A</v>
      </c>
      <c r="AF54" s="142" t="e">
        <f t="shared" si="50"/>
        <v>#N/A</v>
      </c>
      <c r="AG54" s="142" t="e">
        <f t="shared" si="37"/>
        <v>#N/A</v>
      </c>
      <c r="AH54" s="142" t="e">
        <f t="shared" si="47"/>
        <v>#N/A</v>
      </c>
      <c r="AI54" s="141" t="e">
        <f>SUM(AH54:AH$61)</f>
        <v>#N/A</v>
      </c>
      <c r="AJ54" s="444" t="s">
        <v>117</v>
      </c>
      <c r="AK54" s="126"/>
      <c r="AL54" s="444" t="s">
        <v>117</v>
      </c>
      <c r="AM54" s="126"/>
      <c r="AN54" s="444" t="s">
        <v>117</v>
      </c>
      <c r="AO54" s="164"/>
      <c r="AP54" s="444" t="s">
        <v>117</v>
      </c>
      <c r="AQ54" s="126" t="s">
        <v>323</v>
      </c>
      <c r="AR54" s="444" t="s">
        <v>117</v>
      </c>
      <c r="AS54" s="436"/>
      <c r="AT54" s="444" t="s">
        <v>117</v>
      </c>
      <c r="AU54" s="494"/>
      <c r="AV54" s="444" t="s">
        <v>117</v>
      </c>
      <c r="AW54" s="494"/>
      <c r="AX54" s="444" t="s">
        <v>117</v>
      </c>
      <c r="AY54" s="126"/>
      <c r="AZ54" s="140" t="e">
        <f t="shared" si="52"/>
        <v>#N/A</v>
      </c>
      <c r="BA54" s="126" t="s">
        <v>332</v>
      </c>
      <c r="BB54" s="201" t="e">
        <f t="shared" si="52"/>
        <v>#N/A</v>
      </c>
      <c r="BC54" s="126" t="s">
        <v>332</v>
      </c>
      <c r="BD54" s="201" t="e">
        <f t="shared" si="52"/>
        <v>#N/A</v>
      </c>
      <c r="BE54" s="126" t="s">
        <v>332</v>
      </c>
      <c r="BF54" s="201" t="e">
        <f t="shared" si="52"/>
        <v>#N/A</v>
      </c>
      <c r="BG54" s="126" t="s">
        <v>332</v>
      </c>
      <c r="BH54" s="201" t="e">
        <f t="shared" si="53"/>
        <v>#N/A</v>
      </c>
      <c r="BI54" s="126" t="s">
        <v>332</v>
      </c>
      <c r="BJ54" s="196" t="e">
        <f t="shared" si="32"/>
        <v>#N/A</v>
      </c>
      <c r="BK54" s="126" t="s">
        <v>338</v>
      </c>
      <c r="BL54" s="152" t="e">
        <f t="shared" si="33"/>
        <v>#N/A</v>
      </c>
      <c r="BM54" s="152" t="e">
        <f t="shared" si="38"/>
        <v>#N/A</v>
      </c>
      <c r="BN54" s="142" t="e">
        <f t="shared" si="51"/>
        <v>#N/A</v>
      </c>
      <c r="BO54" s="142" t="e">
        <f t="shared" si="48"/>
        <v>#N/A</v>
      </c>
      <c r="BP54" s="142" t="e">
        <f t="shared" si="49"/>
        <v>#N/A</v>
      </c>
      <c r="BQ54" s="142" t="e">
        <f>SUM(BP54:$BP$61)</f>
        <v>#N/A</v>
      </c>
      <c r="BR54" s="213" t="e">
        <f t="shared" si="40"/>
        <v>#N/A</v>
      </c>
      <c r="BS54" s="273" t="e">
        <f t="shared" si="35"/>
        <v>#N/A</v>
      </c>
      <c r="BT54" s="514">
        <v>28</v>
      </c>
      <c r="BU54" s="2" t="s">
        <v>340</v>
      </c>
      <c r="BV54" s="435" t="s">
        <v>117</v>
      </c>
      <c r="BW54" s="436"/>
      <c r="BX54" s="521" t="s">
        <v>117</v>
      </c>
      <c r="BY54" s="436"/>
      <c r="BZ54" s="521" t="s">
        <v>117</v>
      </c>
      <c r="CA54" s="436"/>
      <c r="CB54" s="553" t="s">
        <v>117</v>
      </c>
      <c r="CC54" s="436"/>
      <c r="CD54" s="435" t="s">
        <v>117</v>
      </c>
      <c r="CE54" s="436"/>
      <c r="CF54" s="435" t="s">
        <v>117</v>
      </c>
      <c r="CG54" s="436"/>
      <c r="CH54" s="435" t="s">
        <v>117</v>
      </c>
      <c r="CI54" s="410"/>
    </row>
    <row r="55" spans="1:87" ht="12.75">
      <c r="A55" s="55" t="s">
        <v>50</v>
      </c>
      <c r="B55" s="359" t="e">
        <f>HLOOKUP('HEALTH INEQUALITIES TOOL'!$C$5,LookUpData!$B$1:$CH$256,LookUpData!CN55,FALSE)</f>
        <v>#N/A</v>
      </c>
      <c r="C55" s="2" t="s">
        <v>343</v>
      </c>
      <c r="D55" s="363" t="e">
        <f t="shared" si="45"/>
        <v>#N/A</v>
      </c>
      <c r="E55" s="2" t="s">
        <v>343</v>
      </c>
      <c r="F55" s="416" t="s">
        <v>117</v>
      </c>
      <c r="G55" s="2"/>
      <c r="H55" s="88">
        <v>0.392</v>
      </c>
      <c r="I55" s="2" t="s">
        <v>134</v>
      </c>
      <c r="J55" s="578" t="s">
        <v>117</v>
      </c>
      <c r="K55" s="436"/>
      <c r="L55" s="435" t="s">
        <v>117</v>
      </c>
      <c r="M55" s="436"/>
      <c r="N55" s="438" t="s">
        <v>117</v>
      </c>
      <c r="O55" s="436"/>
      <c r="P55" s="439" t="s">
        <v>117</v>
      </c>
      <c r="Q55" s="44"/>
      <c r="R55" s="444" t="s">
        <v>117</v>
      </c>
      <c r="S55" s="436"/>
      <c r="T55" s="444" t="s">
        <v>117</v>
      </c>
      <c r="U55" s="2"/>
      <c r="V55" s="444" t="s">
        <v>117</v>
      </c>
      <c r="W55" s="44"/>
      <c r="X55" s="468" t="e">
        <f t="shared" si="27"/>
        <v>#N/A</v>
      </c>
      <c r="Y55" s="126" t="s">
        <v>102</v>
      </c>
      <c r="Z55" s="152" t="e">
        <f t="shared" si="28"/>
        <v>#N/A</v>
      </c>
      <c r="AA55" s="142">
        <v>55</v>
      </c>
      <c r="AB55" s="147">
        <v>0.5</v>
      </c>
      <c r="AC55" s="142">
        <v>5</v>
      </c>
      <c r="AD55" s="152" t="e">
        <f t="shared" si="29"/>
        <v>#N/A</v>
      </c>
      <c r="AE55" s="152" t="e">
        <f t="shared" si="36"/>
        <v>#N/A</v>
      </c>
      <c r="AF55" s="142" t="e">
        <f t="shared" si="50"/>
        <v>#N/A</v>
      </c>
      <c r="AG55" s="142" t="e">
        <f t="shared" si="37"/>
        <v>#N/A</v>
      </c>
      <c r="AH55" s="142" t="e">
        <f t="shared" si="47"/>
        <v>#N/A</v>
      </c>
      <c r="AI55" s="141" t="e">
        <f>SUM(AH55:AH$61)</f>
        <v>#N/A</v>
      </c>
      <c r="AJ55" s="444" t="s">
        <v>117</v>
      </c>
      <c r="AK55" s="126"/>
      <c r="AL55" s="444" t="s">
        <v>117</v>
      </c>
      <c r="AM55" s="126"/>
      <c r="AN55" s="444" t="s">
        <v>117</v>
      </c>
      <c r="AO55" s="164"/>
      <c r="AP55" s="444" t="s">
        <v>117</v>
      </c>
      <c r="AQ55" s="126" t="s">
        <v>323</v>
      </c>
      <c r="AR55" s="444" t="s">
        <v>117</v>
      </c>
      <c r="AS55" s="436"/>
      <c r="AT55" s="444" t="s">
        <v>117</v>
      </c>
      <c r="AU55" s="494"/>
      <c r="AV55" s="444" t="s">
        <v>117</v>
      </c>
      <c r="AW55" s="494"/>
      <c r="AX55" s="444" t="s">
        <v>117</v>
      </c>
      <c r="AY55" s="126"/>
      <c r="AZ55" s="140" t="e">
        <f t="shared" si="52"/>
        <v>#N/A</v>
      </c>
      <c r="BA55" s="126" t="s">
        <v>332</v>
      </c>
      <c r="BB55" s="201" t="e">
        <f t="shared" si="52"/>
        <v>#N/A</v>
      </c>
      <c r="BC55" s="126" t="s">
        <v>332</v>
      </c>
      <c r="BD55" s="201" t="e">
        <f t="shared" si="52"/>
        <v>#N/A</v>
      </c>
      <c r="BE55" s="126" t="s">
        <v>332</v>
      </c>
      <c r="BF55" s="201" t="e">
        <f t="shared" si="52"/>
        <v>#N/A</v>
      </c>
      <c r="BG55" s="126" t="s">
        <v>332</v>
      </c>
      <c r="BH55" s="201" t="e">
        <f t="shared" si="53"/>
        <v>#N/A</v>
      </c>
      <c r="BI55" s="126" t="s">
        <v>332</v>
      </c>
      <c r="BJ55" s="196" t="e">
        <f t="shared" si="32"/>
        <v>#N/A</v>
      </c>
      <c r="BK55" s="126" t="s">
        <v>338</v>
      </c>
      <c r="BL55" s="152" t="e">
        <f t="shared" si="33"/>
        <v>#N/A</v>
      </c>
      <c r="BM55" s="152" t="e">
        <f t="shared" si="38"/>
        <v>#N/A</v>
      </c>
      <c r="BN55" s="142" t="e">
        <f t="shared" si="51"/>
        <v>#N/A</v>
      </c>
      <c r="BO55" s="142" t="e">
        <f t="shared" si="48"/>
        <v>#N/A</v>
      </c>
      <c r="BP55" s="142" t="e">
        <f t="shared" si="49"/>
        <v>#N/A</v>
      </c>
      <c r="BQ55" s="142" t="e">
        <f>SUM(BP55:$BP$61)</f>
        <v>#N/A</v>
      </c>
      <c r="BR55" s="213" t="e">
        <f t="shared" si="40"/>
        <v>#N/A</v>
      </c>
      <c r="BS55" s="273" t="e">
        <f t="shared" si="35"/>
        <v>#N/A</v>
      </c>
      <c r="BT55" s="514">
        <v>29</v>
      </c>
      <c r="BU55" s="2" t="s">
        <v>340</v>
      </c>
      <c r="BV55" s="435" t="s">
        <v>117</v>
      </c>
      <c r="BW55" s="436"/>
      <c r="BX55" s="521" t="s">
        <v>117</v>
      </c>
      <c r="BY55" s="436"/>
      <c r="BZ55" s="521" t="s">
        <v>117</v>
      </c>
      <c r="CA55" s="436"/>
      <c r="CB55" s="553" t="s">
        <v>117</v>
      </c>
      <c r="CC55" s="436"/>
      <c r="CD55" s="435" t="s">
        <v>117</v>
      </c>
      <c r="CE55" s="436"/>
      <c r="CF55" s="435" t="s">
        <v>117</v>
      </c>
      <c r="CG55" s="436"/>
      <c r="CH55" s="435" t="s">
        <v>117</v>
      </c>
      <c r="CI55" s="410"/>
    </row>
    <row r="56" spans="1:87" ht="12.75">
      <c r="A56" s="55" t="s">
        <v>51</v>
      </c>
      <c r="B56" s="359" t="e">
        <f>HLOOKUP('HEALTH INEQUALITIES TOOL'!$C$5,LookUpData!$B$1:$CH$256,LookUpData!CN56,FALSE)</f>
        <v>#N/A</v>
      </c>
      <c r="C56" s="2" t="s">
        <v>343</v>
      </c>
      <c r="D56" s="363" t="e">
        <f t="shared" si="45"/>
        <v>#N/A</v>
      </c>
      <c r="E56" s="2" t="s">
        <v>343</v>
      </c>
      <c r="F56" s="416" t="s">
        <v>117</v>
      </c>
      <c r="G56" s="2"/>
      <c r="H56" s="88">
        <v>0.392</v>
      </c>
      <c r="I56" s="2" t="s">
        <v>134</v>
      </c>
      <c r="J56" s="578" t="s">
        <v>117</v>
      </c>
      <c r="K56" s="436"/>
      <c r="L56" s="435" t="s">
        <v>117</v>
      </c>
      <c r="M56" s="436"/>
      <c r="N56" s="438" t="s">
        <v>117</v>
      </c>
      <c r="O56" s="436"/>
      <c r="P56" s="439" t="s">
        <v>117</v>
      </c>
      <c r="Q56" s="44"/>
      <c r="R56" s="444" t="s">
        <v>117</v>
      </c>
      <c r="S56" s="436"/>
      <c r="T56" s="444" t="s">
        <v>117</v>
      </c>
      <c r="U56" s="2"/>
      <c r="V56" s="444" t="s">
        <v>117</v>
      </c>
      <c r="W56" s="44"/>
      <c r="X56" s="468" t="e">
        <f t="shared" si="27"/>
        <v>#N/A</v>
      </c>
      <c r="Y56" s="126" t="s">
        <v>102</v>
      </c>
      <c r="Z56" s="152" t="e">
        <f t="shared" si="28"/>
        <v>#N/A</v>
      </c>
      <c r="AA56" s="142">
        <v>60</v>
      </c>
      <c r="AB56" s="147">
        <v>0.5</v>
      </c>
      <c r="AC56" s="142">
        <v>5</v>
      </c>
      <c r="AD56" s="152" t="e">
        <f t="shared" si="29"/>
        <v>#N/A</v>
      </c>
      <c r="AE56" s="152" t="e">
        <f t="shared" si="36"/>
        <v>#N/A</v>
      </c>
      <c r="AF56" s="142" t="e">
        <f t="shared" si="50"/>
        <v>#N/A</v>
      </c>
      <c r="AG56" s="142" t="e">
        <f t="shared" si="37"/>
        <v>#N/A</v>
      </c>
      <c r="AH56" s="142" t="e">
        <f t="shared" si="47"/>
        <v>#N/A</v>
      </c>
      <c r="AI56" s="141" t="e">
        <f>SUM(AH56:AH$61)</f>
        <v>#N/A</v>
      </c>
      <c r="AJ56" s="444" t="s">
        <v>117</v>
      </c>
      <c r="AK56" s="126"/>
      <c r="AL56" s="444" t="s">
        <v>117</v>
      </c>
      <c r="AM56" s="126"/>
      <c r="AN56" s="444" t="s">
        <v>117</v>
      </c>
      <c r="AO56" s="164"/>
      <c r="AP56" s="444" t="s">
        <v>117</v>
      </c>
      <c r="AQ56" s="126" t="s">
        <v>323</v>
      </c>
      <c r="AR56" s="444" t="s">
        <v>117</v>
      </c>
      <c r="AS56" s="436"/>
      <c r="AT56" s="444" t="s">
        <v>117</v>
      </c>
      <c r="AU56" s="494"/>
      <c r="AV56" s="444" t="s">
        <v>117</v>
      </c>
      <c r="AW56" s="494"/>
      <c r="AX56" s="444" t="s">
        <v>117</v>
      </c>
      <c r="AY56" s="126"/>
      <c r="AZ56" s="140" t="e">
        <f t="shared" si="52"/>
        <v>#N/A</v>
      </c>
      <c r="BA56" s="126" t="s">
        <v>332</v>
      </c>
      <c r="BB56" s="201" t="e">
        <f t="shared" si="52"/>
        <v>#N/A</v>
      </c>
      <c r="BC56" s="126" t="s">
        <v>332</v>
      </c>
      <c r="BD56" s="201" t="e">
        <f t="shared" si="52"/>
        <v>#N/A</v>
      </c>
      <c r="BE56" s="126" t="s">
        <v>332</v>
      </c>
      <c r="BF56" s="201" t="e">
        <f t="shared" si="52"/>
        <v>#N/A</v>
      </c>
      <c r="BG56" s="126" t="s">
        <v>332</v>
      </c>
      <c r="BH56" s="201" t="e">
        <f t="shared" si="53"/>
        <v>#N/A</v>
      </c>
      <c r="BI56" s="126" t="s">
        <v>332</v>
      </c>
      <c r="BJ56" s="196" t="e">
        <f t="shared" si="32"/>
        <v>#N/A</v>
      </c>
      <c r="BK56" s="126" t="s">
        <v>338</v>
      </c>
      <c r="BL56" s="152" t="e">
        <f t="shared" si="33"/>
        <v>#N/A</v>
      </c>
      <c r="BM56" s="152" t="e">
        <f t="shared" si="38"/>
        <v>#N/A</v>
      </c>
      <c r="BN56" s="142" t="e">
        <f t="shared" si="51"/>
        <v>#N/A</v>
      </c>
      <c r="BO56" s="142" t="e">
        <f t="shared" si="48"/>
        <v>#N/A</v>
      </c>
      <c r="BP56" s="142" t="e">
        <f t="shared" si="49"/>
        <v>#N/A</v>
      </c>
      <c r="BQ56" s="142" t="e">
        <f>SUM(BP56:$BP$61)</f>
        <v>#N/A</v>
      </c>
      <c r="BR56" s="213" t="e">
        <f t="shared" si="40"/>
        <v>#N/A</v>
      </c>
      <c r="BS56" s="273" t="e">
        <f t="shared" si="35"/>
        <v>#N/A</v>
      </c>
      <c r="BT56" s="514">
        <v>29</v>
      </c>
      <c r="BU56" s="2" t="s">
        <v>340</v>
      </c>
      <c r="BV56" s="435" t="s">
        <v>117</v>
      </c>
      <c r="BW56" s="436"/>
      <c r="BX56" s="521" t="s">
        <v>117</v>
      </c>
      <c r="BY56" s="436"/>
      <c r="BZ56" s="521" t="s">
        <v>117</v>
      </c>
      <c r="CA56" s="436"/>
      <c r="CB56" s="553" t="s">
        <v>117</v>
      </c>
      <c r="CC56" s="436"/>
      <c r="CD56" s="435" t="s">
        <v>117</v>
      </c>
      <c r="CE56" s="436"/>
      <c r="CF56" s="435" t="s">
        <v>117</v>
      </c>
      <c r="CG56" s="436"/>
      <c r="CH56" s="435" t="s">
        <v>117</v>
      </c>
      <c r="CI56" s="410"/>
    </row>
    <row r="57" spans="1:87" ht="12.75">
      <c r="A57" s="55" t="s">
        <v>52</v>
      </c>
      <c r="B57" s="359" t="e">
        <f>HLOOKUP('HEALTH INEQUALITIES TOOL'!$C$5,LookUpData!$B$1:$CH$256,LookUpData!CN57,FALSE)</f>
        <v>#N/A</v>
      </c>
      <c r="C57" s="2" t="s">
        <v>343</v>
      </c>
      <c r="D57" s="363" t="e">
        <f t="shared" si="45"/>
        <v>#N/A</v>
      </c>
      <c r="E57" s="2" t="s">
        <v>343</v>
      </c>
      <c r="F57" s="416" t="s">
        <v>117</v>
      </c>
      <c r="G57" s="2"/>
      <c r="H57" s="88">
        <v>0.317</v>
      </c>
      <c r="I57" s="2" t="s">
        <v>134</v>
      </c>
      <c r="J57" s="578" t="s">
        <v>117</v>
      </c>
      <c r="K57" s="436"/>
      <c r="L57" s="435" t="s">
        <v>117</v>
      </c>
      <c r="M57" s="436"/>
      <c r="N57" s="438" t="s">
        <v>117</v>
      </c>
      <c r="O57" s="436"/>
      <c r="P57" s="439" t="s">
        <v>117</v>
      </c>
      <c r="Q57" s="44"/>
      <c r="R57" s="444" t="s">
        <v>117</v>
      </c>
      <c r="S57" s="436"/>
      <c r="T57" s="444" t="s">
        <v>117</v>
      </c>
      <c r="U57" s="2"/>
      <c r="V57" s="444" t="s">
        <v>117</v>
      </c>
      <c r="W57" s="44"/>
      <c r="X57" s="468" t="e">
        <f t="shared" si="27"/>
        <v>#N/A</v>
      </c>
      <c r="Y57" s="126" t="s">
        <v>102</v>
      </c>
      <c r="Z57" s="152" t="e">
        <f t="shared" si="28"/>
        <v>#N/A</v>
      </c>
      <c r="AA57" s="142">
        <v>65</v>
      </c>
      <c r="AB57" s="147">
        <v>0.5</v>
      </c>
      <c r="AC57" s="142">
        <v>5</v>
      </c>
      <c r="AD57" s="152" t="e">
        <f t="shared" si="29"/>
        <v>#N/A</v>
      </c>
      <c r="AE57" s="152" t="e">
        <f t="shared" si="36"/>
        <v>#N/A</v>
      </c>
      <c r="AF57" s="142" t="e">
        <f t="shared" si="50"/>
        <v>#N/A</v>
      </c>
      <c r="AG57" s="142" t="e">
        <f t="shared" si="37"/>
        <v>#N/A</v>
      </c>
      <c r="AH57" s="142" t="e">
        <f t="shared" si="47"/>
        <v>#N/A</v>
      </c>
      <c r="AI57" s="141" t="e">
        <f>SUM(AH57:AH$61)</f>
        <v>#N/A</v>
      </c>
      <c r="AJ57" s="444" t="s">
        <v>117</v>
      </c>
      <c r="AK57" s="126"/>
      <c r="AL57" s="444" t="s">
        <v>117</v>
      </c>
      <c r="AM57" s="126"/>
      <c r="AN57" s="444" t="s">
        <v>117</v>
      </c>
      <c r="AO57" s="164"/>
      <c r="AP57" s="444" t="s">
        <v>117</v>
      </c>
      <c r="AQ57" s="126" t="s">
        <v>323</v>
      </c>
      <c r="AR57" s="444" t="s">
        <v>117</v>
      </c>
      <c r="AS57" s="436"/>
      <c r="AT57" s="444" t="s">
        <v>117</v>
      </c>
      <c r="AU57" s="494"/>
      <c r="AV57" s="444" t="s">
        <v>117</v>
      </c>
      <c r="AW57" s="494"/>
      <c r="AX57" s="444" t="s">
        <v>117</v>
      </c>
      <c r="AY57" s="126"/>
      <c r="AZ57" s="140" t="e">
        <f t="shared" si="52"/>
        <v>#N/A</v>
      </c>
      <c r="BA57" s="126" t="s">
        <v>332</v>
      </c>
      <c r="BB57" s="201" t="e">
        <f t="shared" si="52"/>
        <v>#N/A</v>
      </c>
      <c r="BC57" s="126" t="s">
        <v>332</v>
      </c>
      <c r="BD57" s="201" t="e">
        <f t="shared" si="52"/>
        <v>#N/A</v>
      </c>
      <c r="BE57" s="126" t="s">
        <v>332</v>
      </c>
      <c r="BF57" s="201" t="e">
        <f t="shared" si="52"/>
        <v>#N/A</v>
      </c>
      <c r="BG57" s="126" t="s">
        <v>332</v>
      </c>
      <c r="BH57" s="201" t="e">
        <f>BH96+BH135+BH174+BH213+BH252</f>
        <v>#N/A</v>
      </c>
      <c r="BI57" s="126" t="s">
        <v>332</v>
      </c>
      <c r="BJ57" s="196" t="e">
        <f t="shared" si="32"/>
        <v>#N/A</v>
      </c>
      <c r="BK57" s="126" t="s">
        <v>338</v>
      </c>
      <c r="BL57" s="152" t="e">
        <f t="shared" si="33"/>
        <v>#N/A</v>
      </c>
      <c r="BM57" s="152" t="e">
        <f t="shared" si="38"/>
        <v>#N/A</v>
      </c>
      <c r="BN57" s="142" t="e">
        <f t="shared" si="51"/>
        <v>#N/A</v>
      </c>
      <c r="BO57" s="142" t="e">
        <f t="shared" si="48"/>
        <v>#N/A</v>
      </c>
      <c r="BP57" s="142" t="e">
        <f t="shared" si="49"/>
        <v>#N/A</v>
      </c>
      <c r="BQ57" s="142" t="e">
        <f>SUM(BP57:$BP$61)</f>
        <v>#N/A</v>
      </c>
      <c r="BR57" s="213" t="e">
        <f t="shared" si="40"/>
        <v>#N/A</v>
      </c>
      <c r="BS57" s="273" t="e">
        <f t="shared" si="35"/>
        <v>#N/A</v>
      </c>
      <c r="BT57" s="514">
        <v>28.4</v>
      </c>
      <c r="BU57" s="2" t="s">
        <v>340</v>
      </c>
      <c r="BV57" s="435" t="s">
        <v>117</v>
      </c>
      <c r="BW57" s="436"/>
      <c r="BX57" s="521" t="s">
        <v>117</v>
      </c>
      <c r="BY57" s="436"/>
      <c r="BZ57" s="521" t="s">
        <v>117</v>
      </c>
      <c r="CA57" s="436"/>
      <c r="CB57" s="553" t="s">
        <v>117</v>
      </c>
      <c r="CC57" s="436"/>
      <c r="CD57" s="435" t="s">
        <v>117</v>
      </c>
      <c r="CE57" s="436"/>
      <c r="CF57" s="435" t="s">
        <v>117</v>
      </c>
      <c r="CG57" s="436"/>
      <c r="CH57" s="435" t="s">
        <v>117</v>
      </c>
      <c r="CI57" s="410"/>
    </row>
    <row r="58" spans="1:87" ht="12.75">
      <c r="A58" s="55" t="s">
        <v>53</v>
      </c>
      <c r="B58" s="359" t="e">
        <f>HLOOKUP('HEALTH INEQUALITIES TOOL'!$C$5,LookUpData!$B$1:$CH$256,LookUpData!CN58,FALSE)</f>
        <v>#N/A</v>
      </c>
      <c r="C58" s="2" t="s">
        <v>343</v>
      </c>
      <c r="D58" s="363" t="e">
        <f t="shared" si="45"/>
        <v>#N/A</v>
      </c>
      <c r="E58" s="2" t="s">
        <v>343</v>
      </c>
      <c r="F58" s="416" t="s">
        <v>117</v>
      </c>
      <c r="G58" s="2"/>
      <c r="H58" s="88">
        <v>0.317</v>
      </c>
      <c r="I58" s="2" t="s">
        <v>134</v>
      </c>
      <c r="J58" s="578" t="s">
        <v>117</v>
      </c>
      <c r="K58" s="436"/>
      <c r="L58" s="435" t="s">
        <v>117</v>
      </c>
      <c r="M58" s="436"/>
      <c r="N58" s="438" t="s">
        <v>117</v>
      </c>
      <c r="O58" s="436"/>
      <c r="P58" s="439" t="s">
        <v>117</v>
      </c>
      <c r="Q58" s="44"/>
      <c r="R58" s="444" t="s">
        <v>117</v>
      </c>
      <c r="S58" s="436"/>
      <c r="T58" s="444" t="s">
        <v>117</v>
      </c>
      <c r="U58" s="2"/>
      <c r="V58" s="444" t="s">
        <v>117</v>
      </c>
      <c r="W58" s="44"/>
      <c r="X58" s="468" t="e">
        <f t="shared" si="27"/>
        <v>#N/A</v>
      </c>
      <c r="Y58" s="126" t="s">
        <v>102</v>
      </c>
      <c r="Z58" s="152" t="e">
        <f t="shared" si="28"/>
        <v>#N/A</v>
      </c>
      <c r="AA58" s="142">
        <v>70</v>
      </c>
      <c r="AB58" s="147">
        <v>0.5</v>
      </c>
      <c r="AC58" s="142">
        <v>5</v>
      </c>
      <c r="AD58" s="152" t="e">
        <f t="shared" si="29"/>
        <v>#N/A</v>
      </c>
      <c r="AE58" s="152" t="e">
        <f t="shared" si="36"/>
        <v>#N/A</v>
      </c>
      <c r="AF58" s="142" t="e">
        <f t="shared" si="50"/>
        <v>#N/A</v>
      </c>
      <c r="AG58" s="142" t="e">
        <f t="shared" si="37"/>
        <v>#N/A</v>
      </c>
      <c r="AH58" s="142" t="e">
        <f t="shared" si="47"/>
        <v>#N/A</v>
      </c>
      <c r="AI58" s="141" t="e">
        <f>SUM(AH58:AH$61)</f>
        <v>#N/A</v>
      </c>
      <c r="AJ58" s="444" t="s">
        <v>117</v>
      </c>
      <c r="AK58" s="126"/>
      <c r="AL58" s="444" t="s">
        <v>117</v>
      </c>
      <c r="AM58" s="126"/>
      <c r="AN58" s="444" t="s">
        <v>117</v>
      </c>
      <c r="AO58" s="164"/>
      <c r="AP58" s="444" t="s">
        <v>117</v>
      </c>
      <c r="AQ58" s="126" t="s">
        <v>323</v>
      </c>
      <c r="AR58" s="444" t="s">
        <v>117</v>
      </c>
      <c r="AS58" s="436"/>
      <c r="AT58" s="444" t="s">
        <v>117</v>
      </c>
      <c r="AU58" s="494"/>
      <c r="AV58" s="444" t="s">
        <v>117</v>
      </c>
      <c r="AW58" s="494"/>
      <c r="AX58" s="444" t="s">
        <v>117</v>
      </c>
      <c r="AY58" s="126"/>
      <c r="AZ58" s="140" t="e">
        <f t="shared" si="52"/>
        <v>#N/A</v>
      </c>
      <c r="BA58" s="126" t="s">
        <v>332</v>
      </c>
      <c r="BB58" s="201" t="e">
        <f t="shared" si="52"/>
        <v>#N/A</v>
      </c>
      <c r="BC58" s="126" t="s">
        <v>332</v>
      </c>
      <c r="BD58" s="201" t="e">
        <f t="shared" si="52"/>
        <v>#N/A</v>
      </c>
      <c r="BE58" s="126" t="s">
        <v>332</v>
      </c>
      <c r="BF58" s="201" t="e">
        <f t="shared" si="52"/>
        <v>#N/A</v>
      </c>
      <c r="BG58" s="126" t="s">
        <v>332</v>
      </c>
      <c r="BH58" s="201" t="e">
        <f t="shared" si="53"/>
        <v>#N/A</v>
      </c>
      <c r="BI58" s="126" t="s">
        <v>332</v>
      </c>
      <c r="BJ58" s="196" t="e">
        <f t="shared" si="32"/>
        <v>#N/A</v>
      </c>
      <c r="BK58" s="126" t="s">
        <v>338</v>
      </c>
      <c r="BL58" s="152" t="e">
        <f t="shared" si="33"/>
        <v>#N/A</v>
      </c>
      <c r="BM58" s="152" t="e">
        <f t="shared" si="38"/>
        <v>#N/A</v>
      </c>
      <c r="BN58" s="142" t="e">
        <f t="shared" si="51"/>
        <v>#N/A</v>
      </c>
      <c r="BO58" s="142" t="e">
        <f t="shared" si="48"/>
        <v>#N/A</v>
      </c>
      <c r="BP58" s="142" t="e">
        <f t="shared" si="49"/>
        <v>#N/A</v>
      </c>
      <c r="BQ58" s="142" t="e">
        <f>SUM(BP58:$BP$61)</f>
        <v>#N/A</v>
      </c>
      <c r="BR58" s="213" t="e">
        <f t="shared" si="40"/>
        <v>#N/A</v>
      </c>
      <c r="BS58" s="273" t="e">
        <f t="shared" si="35"/>
        <v>#N/A</v>
      </c>
      <c r="BT58" s="514">
        <v>28.4</v>
      </c>
      <c r="BU58" s="2" t="s">
        <v>340</v>
      </c>
      <c r="BV58" s="435" t="s">
        <v>117</v>
      </c>
      <c r="BW58" s="436"/>
      <c r="BX58" s="521" t="s">
        <v>117</v>
      </c>
      <c r="BY58" s="436"/>
      <c r="BZ58" s="521" t="s">
        <v>117</v>
      </c>
      <c r="CA58" s="436"/>
      <c r="CB58" s="553" t="s">
        <v>117</v>
      </c>
      <c r="CC58" s="436"/>
      <c r="CD58" s="435" t="s">
        <v>117</v>
      </c>
      <c r="CE58" s="436"/>
      <c r="CF58" s="435" t="s">
        <v>117</v>
      </c>
      <c r="CG58" s="436"/>
      <c r="CH58" s="435" t="s">
        <v>117</v>
      </c>
      <c r="CI58" s="410"/>
    </row>
    <row r="59" spans="1:87" ht="12.75">
      <c r="A59" s="55" t="s">
        <v>54</v>
      </c>
      <c r="B59" s="359" t="e">
        <f>HLOOKUP('HEALTH INEQUALITIES TOOL'!$C$5,LookUpData!$B$1:$CH$256,LookUpData!CN59,FALSE)</f>
        <v>#N/A</v>
      </c>
      <c r="C59" s="2" t="s">
        <v>343</v>
      </c>
      <c r="D59" s="363" t="e">
        <f t="shared" si="45"/>
        <v>#N/A</v>
      </c>
      <c r="E59" s="2" t="s">
        <v>343</v>
      </c>
      <c r="F59" s="406"/>
      <c r="G59" s="2"/>
      <c r="H59" s="87"/>
      <c r="I59" s="2"/>
      <c r="J59" s="583"/>
      <c r="K59" s="2"/>
      <c r="L59" s="420"/>
      <c r="M59" s="2"/>
      <c r="N59" s="175"/>
      <c r="O59" s="2"/>
      <c r="P59" s="172"/>
      <c r="Q59" s="44"/>
      <c r="R59" s="451"/>
      <c r="S59" s="436"/>
      <c r="T59" s="451"/>
      <c r="U59" s="2"/>
      <c r="V59" s="452"/>
      <c r="W59" s="44"/>
      <c r="X59" s="468" t="e">
        <f t="shared" si="27"/>
        <v>#N/A</v>
      </c>
      <c r="Y59" s="126" t="s">
        <v>102</v>
      </c>
      <c r="Z59" s="152" t="e">
        <f t="shared" si="28"/>
        <v>#N/A</v>
      </c>
      <c r="AA59" s="142">
        <v>75</v>
      </c>
      <c r="AB59" s="147">
        <v>0.5</v>
      </c>
      <c r="AC59" s="142">
        <v>5</v>
      </c>
      <c r="AD59" s="152" t="e">
        <f t="shared" si="29"/>
        <v>#N/A</v>
      </c>
      <c r="AE59" s="152" t="e">
        <f t="shared" si="36"/>
        <v>#N/A</v>
      </c>
      <c r="AF59" s="142" t="e">
        <f t="shared" si="50"/>
        <v>#N/A</v>
      </c>
      <c r="AG59" s="142" t="e">
        <f t="shared" si="37"/>
        <v>#N/A</v>
      </c>
      <c r="AH59" s="142" t="e">
        <f t="shared" si="47"/>
        <v>#N/A</v>
      </c>
      <c r="AI59" s="141" t="e">
        <f>SUM(AH59:AH$61)</f>
        <v>#N/A</v>
      </c>
      <c r="AJ59" s="172"/>
      <c r="AK59" s="126"/>
      <c r="AL59" s="451"/>
      <c r="AM59" s="126"/>
      <c r="AN59" s="451"/>
      <c r="AO59" s="164"/>
      <c r="AP59" s="82"/>
      <c r="AQ59" s="126"/>
      <c r="AR59" s="172"/>
      <c r="AS59" s="126"/>
      <c r="AT59" s="172"/>
      <c r="AU59" s="126"/>
      <c r="AV59" s="172"/>
      <c r="AW59" s="126"/>
      <c r="AX59" s="82"/>
      <c r="AY59" s="126"/>
      <c r="AZ59" s="195"/>
      <c r="BA59" s="126"/>
      <c r="BB59" s="172"/>
      <c r="BC59" s="126"/>
      <c r="BD59" s="172"/>
      <c r="BE59" s="126"/>
      <c r="BF59" s="172"/>
      <c r="BG59" s="126"/>
      <c r="BH59" s="201" t="e">
        <f t="shared" si="53"/>
        <v>#N/A</v>
      </c>
      <c r="BI59" s="126" t="s">
        <v>332</v>
      </c>
      <c r="BJ59" s="196" t="e">
        <f t="shared" si="32"/>
        <v>#N/A</v>
      </c>
      <c r="BK59" s="126" t="s">
        <v>338</v>
      </c>
      <c r="BL59" s="152" t="e">
        <f t="shared" si="33"/>
        <v>#N/A</v>
      </c>
      <c r="BM59" s="152" t="e">
        <f t="shared" si="38"/>
        <v>#N/A</v>
      </c>
      <c r="BN59" s="142" t="e">
        <f t="shared" si="51"/>
        <v>#N/A</v>
      </c>
      <c r="BO59" s="142" t="e">
        <f t="shared" si="48"/>
        <v>#N/A</v>
      </c>
      <c r="BP59" s="142" t="e">
        <f t="shared" si="49"/>
        <v>#N/A</v>
      </c>
      <c r="BQ59" s="142" t="e">
        <f>SUM(BP59:$BP$61)</f>
        <v>#N/A</v>
      </c>
      <c r="BR59" s="213" t="e">
        <f t="shared" si="40"/>
        <v>#N/A</v>
      </c>
      <c r="BS59" s="273" t="e">
        <f t="shared" si="35"/>
        <v>#N/A</v>
      </c>
      <c r="BT59" s="82"/>
      <c r="BU59" s="126"/>
      <c r="BV59" s="420"/>
      <c r="BW59" s="2"/>
      <c r="BX59" s="520"/>
      <c r="BY59" s="2"/>
      <c r="BZ59" s="530"/>
      <c r="CA59" s="2"/>
      <c r="CB59" s="552"/>
      <c r="CC59" s="2"/>
      <c r="CD59" s="420"/>
      <c r="CE59" s="2"/>
      <c r="CF59" s="420"/>
      <c r="CG59" s="2"/>
      <c r="CH59" s="420"/>
      <c r="CI59" s="410"/>
    </row>
    <row r="60" spans="1:87" ht="12.75">
      <c r="A60" s="55" t="s">
        <v>55</v>
      </c>
      <c r="B60" s="359" t="e">
        <f>HLOOKUP('HEALTH INEQUALITIES TOOL'!$C$5,LookUpData!$B$1:$CH$256,LookUpData!CN60,FALSE)</f>
        <v>#N/A</v>
      </c>
      <c r="C60" s="2" t="s">
        <v>343</v>
      </c>
      <c r="D60" s="363" t="e">
        <f t="shared" si="45"/>
        <v>#N/A</v>
      </c>
      <c r="E60" s="2" t="s">
        <v>343</v>
      </c>
      <c r="F60" s="406"/>
      <c r="G60" s="2"/>
      <c r="H60" s="87"/>
      <c r="I60" s="2"/>
      <c r="J60" s="583"/>
      <c r="K60" s="2"/>
      <c r="L60" s="420"/>
      <c r="M60" s="2"/>
      <c r="N60" s="175"/>
      <c r="O60" s="2"/>
      <c r="P60" s="172"/>
      <c r="Q60" s="44"/>
      <c r="R60" s="124"/>
      <c r="S60" s="2"/>
      <c r="T60" s="124"/>
      <c r="U60" s="2"/>
      <c r="V60" s="452"/>
      <c r="W60" s="44"/>
      <c r="X60" s="468" t="e">
        <f t="shared" si="27"/>
        <v>#N/A</v>
      </c>
      <c r="Y60" s="126" t="s">
        <v>102</v>
      </c>
      <c r="Z60" s="152" t="e">
        <f t="shared" si="28"/>
        <v>#N/A</v>
      </c>
      <c r="AA60" s="142">
        <v>80</v>
      </c>
      <c r="AB60" s="147">
        <v>0.5</v>
      </c>
      <c r="AC60" s="142">
        <v>5</v>
      </c>
      <c r="AD60" s="152" t="e">
        <f t="shared" si="29"/>
        <v>#N/A</v>
      </c>
      <c r="AE60" s="152" t="e">
        <f t="shared" si="36"/>
        <v>#N/A</v>
      </c>
      <c r="AF60" s="142" t="e">
        <f t="shared" si="50"/>
        <v>#N/A</v>
      </c>
      <c r="AG60" s="142" t="e">
        <f t="shared" si="37"/>
        <v>#N/A</v>
      </c>
      <c r="AH60" s="142" t="e">
        <f t="shared" si="47"/>
        <v>#N/A</v>
      </c>
      <c r="AI60" s="141" t="e">
        <f>SUM(AH60:AH$61)</f>
        <v>#N/A</v>
      </c>
      <c r="AJ60" s="172"/>
      <c r="AK60" s="126"/>
      <c r="AL60" s="451"/>
      <c r="AM60" s="126"/>
      <c r="AN60" s="451"/>
      <c r="AO60" s="164"/>
      <c r="AP60" s="82"/>
      <c r="AQ60" s="126"/>
      <c r="AR60" s="172"/>
      <c r="AS60" s="126"/>
      <c r="AT60" s="172"/>
      <c r="AU60" s="126"/>
      <c r="AV60" s="172"/>
      <c r="AW60" s="126"/>
      <c r="AX60" s="82"/>
      <c r="AY60" s="126"/>
      <c r="AZ60" s="195"/>
      <c r="BA60" s="126"/>
      <c r="BB60" s="172"/>
      <c r="BC60" s="126"/>
      <c r="BD60" s="172"/>
      <c r="BE60" s="126"/>
      <c r="BF60" s="172"/>
      <c r="BG60" s="126"/>
      <c r="BH60" s="201" t="e">
        <f t="shared" si="53"/>
        <v>#N/A</v>
      </c>
      <c r="BI60" s="126" t="s">
        <v>332</v>
      </c>
      <c r="BJ60" s="196" t="e">
        <f t="shared" si="32"/>
        <v>#N/A</v>
      </c>
      <c r="BK60" s="126" t="s">
        <v>338</v>
      </c>
      <c r="BL60" s="152" t="e">
        <f t="shared" si="33"/>
        <v>#N/A</v>
      </c>
      <c r="BM60" s="152" t="e">
        <f t="shared" si="38"/>
        <v>#N/A</v>
      </c>
      <c r="BN60" s="142" t="e">
        <f t="shared" si="51"/>
        <v>#N/A</v>
      </c>
      <c r="BO60" s="142" t="e">
        <f t="shared" si="48"/>
        <v>#N/A</v>
      </c>
      <c r="BP60" s="142" t="e">
        <f t="shared" si="49"/>
        <v>#N/A</v>
      </c>
      <c r="BQ60" s="142" t="e">
        <f>SUM(BP60:$BP$61)</f>
        <v>#N/A</v>
      </c>
      <c r="BR60" s="213" t="e">
        <f t="shared" si="40"/>
        <v>#N/A</v>
      </c>
      <c r="BS60" s="273" t="e">
        <f t="shared" si="35"/>
        <v>#N/A</v>
      </c>
      <c r="BT60" s="82"/>
      <c r="BU60" s="126"/>
      <c r="BV60" s="420"/>
      <c r="BW60" s="2"/>
      <c r="BX60" s="520"/>
      <c r="BY60" s="2"/>
      <c r="BZ60" s="530"/>
      <c r="CA60" s="2"/>
      <c r="CB60" s="552"/>
      <c r="CC60" s="2"/>
      <c r="CD60" s="420"/>
      <c r="CE60" s="2"/>
      <c r="CF60" s="420"/>
      <c r="CG60" s="2"/>
      <c r="CH60" s="420"/>
      <c r="CI60" s="410"/>
    </row>
    <row r="61" spans="1:87" ht="13.5" thickBot="1">
      <c r="A61" s="55" t="s">
        <v>91</v>
      </c>
      <c r="B61" s="360" t="e">
        <f>HLOOKUP('HEALTH INEQUALITIES TOOL'!$C$5,LookUpData!$B$1:$CH$256,LookUpData!CN61,FALSE)</f>
        <v>#N/A</v>
      </c>
      <c r="C61" s="2" t="s">
        <v>343</v>
      </c>
      <c r="D61" s="363" t="e">
        <f t="shared" si="45"/>
        <v>#N/A</v>
      </c>
      <c r="E61" s="2" t="s">
        <v>343</v>
      </c>
      <c r="F61" s="406"/>
      <c r="G61" s="2"/>
      <c r="H61" s="87"/>
      <c r="I61" s="2"/>
      <c r="J61" s="583"/>
      <c r="K61" s="2"/>
      <c r="L61" s="420"/>
      <c r="M61" s="2"/>
      <c r="N61" s="175"/>
      <c r="O61" s="2"/>
      <c r="P61" s="172"/>
      <c r="Q61" s="44"/>
      <c r="R61" s="124"/>
      <c r="S61" s="2"/>
      <c r="T61" s="124"/>
      <c r="U61" s="2"/>
      <c r="V61" s="452"/>
      <c r="W61" s="44"/>
      <c r="X61" s="468" t="e">
        <f t="shared" si="27"/>
        <v>#N/A</v>
      </c>
      <c r="Y61" s="126" t="s">
        <v>102</v>
      </c>
      <c r="Z61" s="152" t="e">
        <f t="shared" si="28"/>
        <v>#N/A</v>
      </c>
      <c r="AA61" s="142">
        <v>85</v>
      </c>
      <c r="AB61" s="147">
        <v>0.5</v>
      </c>
      <c r="AC61" s="142" t="e">
        <f>2/Z61</f>
        <v>#N/A</v>
      </c>
      <c r="AD61" s="152" t="e">
        <f t="shared" si="29"/>
        <v>#N/A</v>
      </c>
      <c r="AE61" s="152" t="e">
        <f t="shared" si="36"/>
        <v>#N/A</v>
      </c>
      <c r="AF61" s="142" t="e">
        <f t="shared" si="50"/>
        <v>#N/A</v>
      </c>
      <c r="AG61" s="142" t="e">
        <f>AF61</f>
        <v>#N/A</v>
      </c>
      <c r="AH61" s="142" t="e">
        <f>AC61*(AB61*AG61)</f>
        <v>#N/A</v>
      </c>
      <c r="AI61" s="141" t="e">
        <f>SUM(AH61:AH$61)</f>
        <v>#N/A</v>
      </c>
      <c r="AJ61" s="172"/>
      <c r="AK61" s="126"/>
      <c r="AL61" s="451"/>
      <c r="AM61" s="126"/>
      <c r="AN61" s="451"/>
      <c r="AO61" s="164"/>
      <c r="AP61" s="82"/>
      <c r="AQ61" s="126"/>
      <c r="AR61" s="172"/>
      <c r="AS61" s="160"/>
      <c r="AT61" s="172"/>
      <c r="AU61" s="126"/>
      <c r="AV61" s="172"/>
      <c r="AW61" s="126"/>
      <c r="AX61" s="82"/>
      <c r="AY61" s="126"/>
      <c r="AZ61" s="145"/>
      <c r="BA61" s="126"/>
      <c r="BB61" s="146"/>
      <c r="BC61" s="126"/>
      <c r="BD61" s="146"/>
      <c r="BE61" s="126"/>
      <c r="BF61" s="146"/>
      <c r="BG61" s="126"/>
      <c r="BH61" s="269" t="e">
        <f t="shared" si="53"/>
        <v>#N/A</v>
      </c>
      <c r="BI61" s="126" t="s">
        <v>332</v>
      </c>
      <c r="BJ61" s="196" t="e">
        <f t="shared" si="32"/>
        <v>#N/A</v>
      </c>
      <c r="BK61" s="126" t="s">
        <v>338</v>
      </c>
      <c r="BL61" s="152" t="e">
        <f t="shared" si="33"/>
        <v>#N/A</v>
      </c>
      <c r="BM61" s="152" t="e">
        <f t="shared" si="38"/>
        <v>#N/A</v>
      </c>
      <c r="BN61" s="142" t="e">
        <f t="shared" si="51"/>
        <v>#N/A</v>
      </c>
      <c r="BO61" s="142" t="e">
        <f>BN61</f>
        <v>#N/A</v>
      </c>
      <c r="BP61" s="142" t="e">
        <f>AC61*(AB61*BO61)</f>
        <v>#N/A</v>
      </c>
      <c r="BQ61" s="142" t="e">
        <f>SUM(BP61:$BP$61)</f>
        <v>#N/A</v>
      </c>
      <c r="BR61" s="213" t="e">
        <f t="shared" si="40"/>
        <v>#N/A</v>
      </c>
      <c r="BS61" s="274" t="e">
        <f t="shared" si="35"/>
        <v>#N/A</v>
      </c>
      <c r="BT61" s="82"/>
      <c r="BU61" s="126"/>
      <c r="BV61" s="420"/>
      <c r="BW61" s="2"/>
      <c r="BX61" s="520"/>
      <c r="BY61" s="2"/>
      <c r="BZ61" s="530"/>
      <c r="CA61" s="2"/>
      <c r="CB61" s="552"/>
      <c r="CC61" s="2"/>
      <c r="CD61" s="420"/>
      <c r="CE61" s="2"/>
      <c r="CF61" s="420"/>
      <c r="CG61" s="2"/>
      <c r="CH61" s="420"/>
      <c r="CI61" s="410"/>
    </row>
    <row r="62" spans="1:87" ht="13.5" thickBot="1">
      <c r="A62" s="21" t="s">
        <v>74</v>
      </c>
      <c r="B62" s="361"/>
      <c r="C62" s="53"/>
      <c r="D62" s="362"/>
      <c r="E62" s="53"/>
      <c r="F62" s="405"/>
      <c r="G62" s="53"/>
      <c r="H62" s="86"/>
      <c r="I62" s="53"/>
      <c r="J62" s="582"/>
      <c r="K62" s="53"/>
      <c r="L62" s="419"/>
      <c r="M62" s="53"/>
      <c r="N62" s="112"/>
      <c r="O62" s="53"/>
      <c r="P62" s="171"/>
      <c r="Q62" s="54"/>
      <c r="R62" s="53"/>
      <c r="S62" s="53"/>
      <c r="T62" s="123"/>
      <c r="U62" s="53"/>
      <c r="V62" s="454"/>
      <c r="W62" s="54"/>
      <c r="X62" s="467"/>
      <c r="Y62" s="476"/>
      <c r="Z62" s="151"/>
      <c r="AA62" s="151"/>
      <c r="AB62" s="151"/>
      <c r="AC62" s="151"/>
      <c r="AD62" s="151"/>
      <c r="AE62" s="151"/>
      <c r="AF62" s="151"/>
      <c r="AG62" s="151"/>
      <c r="AH62" s="151"/>
      <c r="AI62" s="150"/>
      <c r="AJ62" s="171"/>
      <c r="AK62" s="162"/>
      <c r="AL62" s="478"/>
      <c r="AM62" s="162"/>
      <c r="AN62" s="171"/>
      <c r="AO62" s="166"/>
      <c r="AP62" s="390"/>
      <c r="AQ62" s="162"/>
      <c r="AR62" s="190"/>
      <c r="AS62" s="162"/>
      <c r="AT62" s="151"/>
      <c r="AU62" s="162"/>
      <c r="AV62" s="151"/>
      <c r="AW62" s="162"/>
      <c r="AX62" s="396"/>
      <c r="AY62" s="162"/>
      <c r="AZ62" s="149"/>
      <c r="BA62" s="162"/>
      <c r="BB62" s="151"/>
      <c r="BC62" s="162"/>
      <c r="BD62" s="151"/>
      <c r="BE62" s="162"/>
      <c r="BF62" s="151"/>
      <c r="BG62" s="162"/>
      <c r="BH62" s="151"/>
      <c r="BI62" s="162"/>
      <c r="BJ62" s="199"/>
      <c r="BK62" s="162"/>
      <c r="BL62" s="151"/>
      <c r="BM62" s="151"/>
      <c r="BN62" s="151"/>
      <c r="BO62" s="151"/>
      <c r="BP62" s="151"/>
      <c r="BQ62" s="151"/>
      <c r="BR62" s="215"/>
      <c r="BS62" s="215"/>
      <c r="BT62" s="396"/>
      <c r="BU62" s="162"/>
      <c r="BV62" s="419"/>
      <c r="BW62" s="53"/>
      <c r="BX62" s="519"/>
      <c r="BY62" s="53"/>
      <c r="BZ62" s="529"/>
      <c r="CA62" s="53"/>
      <c r="CB62" s="554"/>
      <c r="CC62" s="53"/>
      <c r="CD62" s="419"/>
      <c r="CE62" s="53"/>
      <c r="CF62" s="419"/>
      <c r="CG62" s="53"/>
      <c r="CH62" s="419"/>
      <c r="CI62" s="413"/>
    </row>
    <row r="63" spans="1:87" ht="12.75">
      <c r="A63" s="55" t="s">
        <v>82</v>
      </c>
      <c r="B63" s="359" t="e">
        <f>HLOOKUP('HEALTH INEQUALITIES TOOL'!$C$5,LookUpData!$B$1:$CH$256,LookUpData!CN63,FALSE)</f>
        <v>#N/A</v>
      </c>
      <c r="C63" s="2" t="s">
        <v>343</v>
      </c>
      <c r="D63" s="363" t="e">
        <f>LookUpData!CI63*B63</f>
        <v>#N/A</v>
      </c>
      <c r="E63" s="2" t="s">
        <v>350</v>
      </c>
      <c r="F63" s="406"/>
      <c r="G63" s="2"/>
      <c r="H63" s="87"/>
      <c r="I63" s="2"/>
      <c r="J63" s="583"/>
      <c r="K63" s="2"/>
      <c r="L63" s="420"/>
      <c r="M63" s="2"/>
      <c r="N63" s="175"/>
      <c r="O63" s="2"/>
      <c r="P63" s="172"/>
      <c r="Q63" s="44"/>
      <c r="R63" s="124"/>
      <c r="S63" s="2"/>
      <c r="T63" s="124"/>
      <c r="U63" s="2"/>
      <c r="V63" s="452"/>
      <c r="W63" s="44"/>
      <c r="X63" s="468" t="e">
        <f aca="true" t="shared" si="54" ref="X63:X100">AI63/AF63</f>
        <v>#N/A</v>
      </c>
      <c r="Y63" s="126" t="s">
        <v>102</v>
      </c>
      <c r="Z63" s="152" t="e">
        <f aca="true" t="shared" si="55" ref="Z63:Z100">D63/B63</f>
        <v>#N/A</v>
      </c>
      <c r="AA63" s="142">
        <v>0</v>
      </c>
      <c r="AB63" s="147">
        <v>0.1</v>
      </c>
      <c r="AC63" s="142">
        <v>1</v>
      </c>
      <c r="AD63" s="152" t="e">
        <f aca="true" t="shared" si="56" ref="AD63:AD100">(AC63*Z63)/(1+AC63*(1-AB63)*Z63)</f>
        <v>#N/A</v>
      </c>
      <c r="AE63" s="152" t="e">
        <f>1-AD63</f>
        <v>#N/A</v>
      </c>
      <c r="AF63" s="142">
        <v>100000</v>
      </c>
      <c r="AG63" s="142" t="e">
        <f>AF63-AF64</f>
        <v>#N/A</v>
      </c>
      <c r="AH63" s="142" t="e">
        <f aca="true" t="shared" si="57" ref="AH63:AH80">AC63*(AF64+(AB63*AG63))</f>
        <v>#N/A</v>
      </c>
      <c r="AI63" s="141" t="e">
        <f>SUM(AH63:AH$81)</f>
        <v>#N/A</v>
      </c>
      <c r="AJ63" s="172"/>
      <c r="AK63" s="126"/>
      <c r="AL63" s="451"/>
      <c r="AM63" s="126"/>
      <c r="AN63" s="172"/>
      <c r="AO63" s="164"/>
      <c r="AP63" s="391"/>
      <c r="AQ63" s="126"/>
      <c r="AR63" s="192"/>
      <c r="AS63" s="126"/>
      <c r="AT63" s="560"/>
      <c r="AU63" s="561"/>
      <c r="AV63" s="560"/>
      <c r="AW63" s="561"/>
      <c r="AX63" s="562"/>
      <c r="AY63" s="126"/>
      <c r="AZ63" s="195"/>
      <c r="BA63" s="126"/>
      <c r="BB63" s="172"/>
      <c r="BC63" s="126"/>
      <c r="BD63" s="172"/>
      <c r="BE63" s="126"/>
      <c r="BF63" s="172"/>
      <c r="BG63" s="126"/>
      <c r="BH63" s="142" t="e">
        <f>D63</f>
        <v>#N/A</v>
      </c>
      <c r="BI63" s="126" t="s">
        <v>336</v>
      </c>
      <c r="BJ63" s="196" t="e">
        <f aca="true" t="shared" si="58" ref="BJ63:BJ100">BH63/B63</f>
        <v>#N/A</v>
      </c>
      <c r="BK63" s="126" t="s">
        <v>338</v>
      </c>
      <c r="BL63" s="152" t="e">
        <f aca="true" t="shared" si="59" ref="BL63:BL100">(AC63*BJ63)/(1+AC63*(1-AB63)*BJ63)</f>
        <v>#N/A</v>
      </c>
      <c r="BM63" s="152" t="e">
        <f>1-BL63</f>
        <v>#N/A</v>
      </c>
      <c r="BN63" s="142">
        <v>100000</v>
      </c>
      <c r="BO63" s="142" t="e">
        <f>BN63-BN64</f>
        <v>#N/A</v>
      </c>
      <c r="BP63" s="142" t="e">
        <f aca="true" t="shared" si="60" ref="BP63:BP80">AC63*(BN64+(AB63*BO63))</f>
        <v>#N/A</v>
      </c>
      <c r="BQ63" s="142" t="e">
        <f>SUM(BP63:$BP$81)</f>
        <v>#N/A</v>
      </c>
      <c r="BR63" s="213" t="e">
        <f>BQ63/BN63</f>
        <v>#N/A</v>
      </c>
      <c r="BS63" s="270" t="e">
        <f aca="true" t="shared" si="61" ref="BS63:BS100">D63-BH63</f>
        <v>#N/A</v>
      </c>
      <c r="BT63" s="82"/>
      <c r="BU63" s="126"/>
      <c r="BV63" s="420"/>
      <c r="BW63" s="2"/>
      <c r="BX63" s="520"/>
      <c r="BY63" s="2"/>
      <c r="BZ63" s="530"/>
      <c r="CA63" s="2"/>
      <c r="CB63" s="552"/>
      <c r="CC63" s="2"/>
      <c r="CD63" s="420"/>
      <c r="CE63" s="2"/>
      <c r="CF63" s="420"/>
      <c r="CG63" s="2"/>
      <c r="CH63" s="420"/>
      <c r="CI63" s="410"/>
    </row>
    <row r="64" spans="1:87" ht="12.75">
      <c r="A64" s="55" t="s">
        <v>83</v>
      </c>
      <c r="B64" s="359" t="e">
        <f>HLOOKUP('HEALTH INEQUALITIES TOOL'!$C$5,LookUpData!$B$1:$CH$256,LookUpData!CN64,FALSE)</f>
        <v>#N/A</v>
      </c>
      <c r="C64" s="2" t="s">
        <v>343</v>
      </c>
      <c r="D64" s="363" t="e">
        <f>LookUpData!CI64*B64</f>
        <v>#N/A</v>
      </c>
      <c r="E64" s="2" t="s">
        <v>350</v>
      </c>
      <c r="F64" s="406"/>
      <c r="G64" s="2"/>
      <c r="H64" s="87"/>
      <c r="I64" s="2"/>
      <c r="J64" s="583"/>
      <c r="K64" s="2"/>
      <c r="L64" s="420"/>
      <c r="M64" s="2"/>
      <c r="N64" s="175"/>
      <c r="O64" s="2"/>
      <c r="P64" s="172"/>
      <c r="Q64" s="44"/>
      <c r="R64" s="124"/>
      <c r="S64" s="2"/>
      <c r="T64" s="124"/>
      <c r="U64" s="2"/>
      <c r="V64" s="452"/>
      <c r="W64" s="44"/>
      <c r="X64" s="468" t="e">
        <f t="shared" si="54"/>
        <v>#N/A</v>
      </c>
      <c r="Y64" s="126" t="s">
        <v>102</v>
      </c>
      <c r="Z64" s="152" t="e">
        <f t="shared" si="55"/>
        <v>#N/A</v>
      </c>
      <c r="AA64" s="142">
        <v>1</v>
      </c>
      <c r="AB64" s="147">
        <v>0.5</v>
      </c>
      <c r="AC64" s="142">
        <v>4</v>
      </c>
      <c r="AD64" s="152" t="e">
        <f t="shared" si="56"/>
        <v>#N/A</v>
      </c>
      <c r="AE64" s="152" t="e">
        <f aca="true" t="shared" si="62" ref="AE64:AE100">1-AD64</f>
        <v>#N/A</v>
      </c>
      <c r="AF64" s="142" t="e">
        <f>AF63*AE63</f>
        <v>#N/A</v>
      </c>
      <c r="AG64" s="142" t="e">
        <f aca="true" t="shared" si="63" ref="AG64:AG80">AF64-AF65</f>
        <v>#N/A</v>
      </c>
      <c r="AH64" s="142" t="e">
        <f t="shared" si="57"/>
        <v>#N/A</v>
      </c>
      <c r="AI64" s="141" t="e">
        <f>SUM(AH64:AH$81)</f>
        <v>#N/A</v>
      </c>
      <c r="AJ64" s="172"/>
      <c r="AK64" s="126"/>
      <c r="AL64" s="451"/>
      <c r="AM64" s="126"/>
      <c r="AN64" s="172"/>
      <c r="AO64" s="164"/>
      <c r="AP64" s="391"/>
      <c r="AQ64" s="126"/>
      <c r="AR64" s="192"/>
      <c r="AS64" s="126"/>
      <c r="AT64" s="560"/>
      <c r="AU64" s="561"/>
      <c r="AV64" s="560"/>
      <c r="AW64" s="561"/>
      <c r="AX64" s="562"/>
      <c r="AY64" s="126"/>
      <c r="AZ64" s="195"/>
      <c r="BA64" s="126"/>
      <c r="BB64" s="172"/>
      <c r="BC64" s="126"/>
      <c r="BD64" s="172"/>
      <c r="BE64" s="126"/>
      <c r="BF64" s="172"/>
      <c r="BG64" s="126"/>
      <c r="BH64" s="142" t="e">
        <f>D64</f>
        <v>#N/A</v>
      </c>
      <c r="BI64" s="126" t="s">
        <v>336</v>
      </c>
      <c r="BJ64" s="196" t="e">
        <f t="shared" si="58"/>
        <v>#N/A</v>
      </c>
      <c r="BK64" s="126" t="s">
        <v>338</v>
      </c>
      <c r="BL64" s="152" t="e">
        <f t="shared" si="59"/>
        <v>#N/A</v>
      </c>
      <c r="BM64" s="152" t="e">
        <f aca="true" t="shared" si="64" ref="BM64:BM100">1-BL64</f>
        <v>#N/A</v>
      </c>
      <c r="BN64" s="142" t="e">
        <f>BN63*BM63</f>
        <v>#N/A</v>
      </c>
      <c r="BO64" s="142" t="e">
        <f aca="true" t="shared" si="65" ref="BO64:BO80">BN64-BN65</f>
        <v>#N/A</v>
      </c>
      <c r="BP64" s="142" t="e">
        <f t="shared" si="60"/>
        <v>#N/A</v>
      </c>
      <c r="BQ64" s="142" t="e">
        <f>SUM(BP64:$BP$81)</f>
        <v>#N/A</v>
      </c>
      <c r="BR64" s="213" t="e">
        <f aca="true" t="shared" si="66" ref="BR64:BR100">BQ64/BN64</f>
        <v>#N/A</v>
      </c>
      <c r="BS64" s="270" t="e">
        <f t="shared" si="61"/>
        <v>#N/A</v>
      </c>
      <c r="BT64" s="82"/>
      <c r="BU64" s="126"/>
      <c r="BV64" s="420"/>
      <c r="BW64" s="2"/>
      <c r="BX64" s="520"/>
      <c r="BY64" s="2"/>
      <c r="BZ64" s="530"/>
      <c r="CA64" s="2"/>
      <c r="CB64" s="552"/>
      <c r="CC64" s="2"/>
      <c r="CD64" s="420"/>
      <c r="CE64" s="2"/>
      <c r="CF64" s="420"/>
      <c r="CG64" s="2"/>
      <c r="CH64" s="420"/>
      <c r="CI64" s="410"/>
    </row>
    <row r="65" spans="1:87" ht="12.75">
      <c r="A65" s="55" t="s">
        <v>84</v>
      </c>
      <c r="B65" s="359" t="e">
        <f>HLOOKUP('HEALTH INEQUALITIES TOOL'!$C$5,LookUpData!$B$1:$CH$256,LookUpData!CN65,FALSE)</f>
        <v>#N/A</v>
      </c>
      <c r="C65" s="2" t="s">
        <v>343</v>
      </c>
      <c r="D65" s="363" t="e">
        <f>LookUpData!CI65*B65</f>
        <v>#N/A</v>
      </c>
      <c r="E65" s="2" t="s">
        <v>350</v>
      </c>
      <c r="F65" s="406"/>
      <c r="G65" s="2"/>
      <c r="H65" s="87"/>
      <c r="I65" s="2"/>
      <c r="J65" s="583"/>
      <c r="K65" s="2"/>
      <c r="L65" s="420"/>
      <c r="M65" s="2"/>
      <c r="N65" s="175"/>
      <c r="O65" s="2"/>
      <c r="P65" s="172"/>
      <c r="Q65" s="44"/>
      <c r="R65" s="124"/>
      <c r="S65" s="2"/>
      <c r="T65" s="124"/>
      <c r="U65" s="2"/>
      <c r="V65" s="452"/>
      <c r="W65" s="44"/>
      <c r="X65" s="468" t="e">
        <f t="shared" si="54"/>
        <v>#N/A</v>
      </c>
      <c r="Y65" s="126" t="s">
        <v>102</v>
      </c>
      <c r="Z65" s="152" t="e">
        <f t="shared" si="55"/>
        <v>#N/A</v>
      </c>
      <c r="AA65" s="142">
        <v>5</v>
      </c>
      <c r="AB65" s="147">
        <v>0.5</v>
      </c>
      <c r="AC65" s="142">
        <v>5</v>
      </c>
      <c r="AD65" s="152" t="e">
        <f t="shared" si="56"/>
        <v>#N/A</v>
      </c>
      <c r="AE65" s="152" t="e">
        <f t="shared" si="62"/>
        <v>#N/A</v>
      </c>
      <c r="AF65" s="142" t="e">
        <f aca="true" t="shared" si="67" ref="AF65:AF81">AF64*AE64</f>
        <v>#N/A</v>
      </c>
      <c r="AG65" s="142" t="e">
        <f t="shared" si="63"/>
        <v>#N/A</v>
      </c>
      <c r="AH65" s="142" t="e">
        <f t="shared" si="57"/>
        <v>#N/A</v>
      </c>
      <c r="AI65" s="141" t="e">
        <f>SUM(AH65:AH$81)</f>
        <v>#N/A</v>
      </c>
      <c r="AJ65" s="172"/>
      <c r="AK65" s="126"/>
      <c r="AL65" s="451"/>
      <c r="AM65" s="126"/>
      <c r="AN65" s="172"/>
      <c r="AO65" s="164"/>
      <c r="AP65" s="391"/>
      <c r="AQ65" s="126"/>
      <c r="AR65" s="192"/>
      <c r="AS65" s="126"/>
      <c r="AT65" s="560"/>
      <c r="AU65" s="561"/>
      <c r="AV65" s="560"/>
      <c r="AW65" s="561"/>
      <c r="AX65" s="562"/>
      <c r="AY65" s="126"/>
      <c r="AZ65" s="195"/>
      <c r="BA65" s="126"/>
      <c r="BB65" s="172"/>
      <c r="BC65" s="126"/>
      <c r="BD65" s="172"/>
      <c r="BE65" s="126"/>
      <c r="BF65" s="172"/>
      <c r="BG65" s="126"/>
      <c r="BH65" s="142" t="e">
        <f>D65</f>
        <v>#N/A</v>
      </c>
      <c r="BI65" s="126" t="s">
        <v>336</v>
      </c>
      <c r="BJ65" s="196" t="e">
        <f t="shared" si="58"/>
        <v>#N/A</v>
      </c>
      <c r="BK65" s="126" t="s">
        <v>338</v>
      </c>
      <c r="BL65" s="152" t="e">
        <f t="shared" si="59"/>
        <v>#N/A</v>
      </c>
      <c r="BM65" s="152" t="e">
        <f t="shared" si="64"/>
        <v>#N/A</v>
      </c>
      <c r="BN65" s="142" t="e">
        <f aca="true" t="shared" si="68" ref="BN65:BN81">BN64*BM64</f>
        <v>#N/A</v>
      </c>
      <c r="BO65" s="142" t="e">
        <f t="shared" si="65"/>
        <v>#N/A</v>
      </c>
      <c r="BP65" s="142" t="e">
        <f t="shared" si="60"/>
        <v>#N/A</v>
      </c>
      <c r="BQ65" s="142" t="e">
        <f>SUM(BP65:$BP$81)</f>
        <v>#N/A</v>
      </c>
      <c r="BR65" s="213" t="e">
        <f t="shared" si="66"/>
        <v>#N/A</v>
      </c>
      <c r="BS65" s="270" t="e">
        <f t="shared" si="61"/>
        <v>#N/A</v>
      </c>
      <c r="BT65" s="82"/>
      <c r="BU65" s="126"/>
      <c r="BV65" s="420"/>
      <c r="BW65" s="2"/>
      <c r="BX65" s="520"/>
      <c r="BY65" s="2"/>
      <c r="BZ65" s="530"/>
      <c r="CA65" s="2"/>
      <c r="CB65" s="552"/>
      <c r="CC65" s="2"/>
      <c r="CD65" s="420"/>
      <c r="CE65" s="2"/>
      <c r="CF65" s="420"/>
      <c r="CG65" s="2"/>
      <c r="CH65" s="420"/>
      <c r="CI65" s="410"/>
    </row>
    <row r="66" spans="1:87" ht="12.75">
      <c r="A66" s="55" t="s">
        <v>85</v>
      </c>
      <c r="B66" s="359" t="e">
        <f>HLOOKUP('HEALTH INEQUALITIES TOOL'!$C$5,LookUpData!$B$1:$CH$256,LookUpData!CN66,FALSE)</f>
        <v>#N/A</v>
      </c>
      <c r="C66" s="2" t="s">
        <v>343</v>
      </c>
      <c r="D66" s="363" t="e">
        <f>LookUpData!CI66*B66</f>
        <v>#N/A</v>
      </c>
      <c r="E66" s="2" t="s">
        <v>350</v>
      </c>
      <c r="F66" s="406"/>
      <c r="G66" s="2"/>
      <c r="H66" s="87"/>
      <c r="I66" s="2"/>
      <c r="J66" s="583"/>
      <c r="K66" s="2"/>
      <c r="L66" s="420"/>
      <c r="M66" s="2"/>
      <c r="N66" s="175"/>
      <c r="O66" s="2"/>
      <c r="P66" s="172"/>
      <c r="Q66" s="44"/>
      <c r="R66" s="124"/>
      <c r="S66" s="2"/>
      <c r="T66" s="124"/>
      <c r="U66" s="2"/>
      <c r="V66" s="452"/>
      <c r="W66" s="44"/>
      <c r="X66" s="468" t="e">
        <f t="shared" si="54"/>
        <v>#N/A</v>
      </c>
      <c r="Y66" s="126" t="s">
        <v>102</v>
      </c>
      <c r="Z66" s="152" t="e">
        <f t="shared" si="55"/>
        <v>#N/A</v>
      </c>
      <c r="AA66" s="142">
        <v>10</v>
      </c>
      <c r="AB66" s="147">
        <v>0.5</v>
      </c>
      <c r="AC66" s="142">
        <v>5</v>
      </c>
      <c r="AD66" s="152" t="e">
        <f t="shared" si="56"/>
        <v>#N/A</v>
      </c>
      <c r="AE66" s="152" t="e">
        <f t="shared" si="62"/>
        <v>#N/A</v>
      </c>
      <c r="AF66" s="142" t="e">
        <f t="shared" si="67"/>
        <v>#N/A</v>
      </c>
      <c r="AG66" s="142" t="e">
        <f t="shared" si="63"/>
        <v>#N/A</v>
      </c>
      <c r="AH66" s="142" t="e">
        <f t="shared" si="57"/>
        <v>#N/A</v>
      </c>
      <c r="AI66" s="141" t="e">
        <f>SUM(AH66:AH$81)</f>
        <v>#N/A</v>
      </c>
      <c r="AJ66" s="172"/>
      <c r="AK66" s="126"/>
      <c r="AL66" s="451"/>
      <c r="AM66" s="126"/>
      <c r="AN66" s="172"/>
      <c r="AO66" s="164"/>
      <c r="AP66" s="391"/>
      <c r="AQ66" s="126"/>
      <c r="AR66" s="192"/>
      <c r="AS66" s="126"/>
      <c r="AT66" s="560"/>
      <c r="AU66" s="561"/>
      <c r="AV66" s="560"/>
      <c r="AW66" s="561"/>
      <c r="AX66" s="562"/>
      <c r="AY66" s="126"/>
      <c r="AZ66" s="195"/>
      <c r="BA66" s="126"/>
      <c r="BB66" s="172"/>
      <c r="BC66" s="126"/>
      <c r="BD66" s="172"/>
      <c r="BE66" s="126"/>
      <c r="BF66" s="172"/>
      <c r="BG66" s="126"/>
      <c r="BH66" s="142" t="e">
        <f>D66</f>
        <v>#N/A</v>
      </c>
      <c r="BI66" s="126" t="s">
        <v>336</v>
      </c>
      <c r="BJ66" s="196" t="e">
        <f t="shared" si="58"/>
        <v>#N/A</v>
      </c>
      <c r="BK66" s="126" t="s">
        <v>338</v>
      </c>
      <c r="BL66" s="152" t="e">
        <f t="shared" si="59"/>
        <v>#N/A</v>
      </c>
      <c r="BM66" s="152" t="e">
        <f t="shared" si="64"/>
        <v>#N/A</v>
      </c>
      <c r="BN66" s="142" t="e">
        <f t="shared" si="68"/>
        <v>#N/A</v>
      </c>
      <c r="BO66" s="142" t="e">
        <f t="shared" si="65"/>
        <v>#N/A</v>
      </c>
      <c r="BP66" s="142" t="e">
        <f t="shared" si="60"/>
        <v>#N/A</v>
      </c>
      <c r="BQ66" s="142" t="e">
        <f>SUM(BP66:$BP$81)</f>
        <v>#N/A</v>
      </c>
      <c r="BR66" s="213" t="e">
        <f t="shared" si="66"/>
        <v>#N/A</v>
      </c>
      <c r="BS66" s="270" t="e">
        <f t="shared" si="61"/>
        <v>#N/A</v>
      </c>
      <c r="BT66" s="82"/>
      <c r="BU66" s="126"/>
      <c r="BV66" s="420"/>
      <c r="BW66" s="2"/>
      <c r="BX66" s="520"/>
      <c r="BY66" s="2"/>
      <c r="BZ66" s="530"/>
      <c r="CA66" s="2"/>
      <c r="CB66" s="552"/>
      <c r="CC66" s="2"/>
      <c r="CD66" s="420"/>
      <c r="CE66" s="2"/>
      <c r="CF66" s="420"/>
      <c r="CG66" s="2"/>
      <c r="CH66" s="420"/>
      <c r="CI66" s="410"/>
    </row>
    <row r="67" spans="1:87" ht="12.75">
      <c r="A67" s="55" t="s">
        <v>28</v>
      </c>
      <c r="B67" s="359" t="e">
        <f>HLOOKUP('HEALTH INEQUALITIES TOOL'!$C$5,LookUpData!$B$1:$CH$256,LookUpData!CN67,FALSE)</f>
        <v>#N/A</v>
      </c>
      <c r="C67" s="2" t="s">
        <v>343</v>
      </c>
      <c r="D67" s="363" t="e">
        <f>LookUpData!CI67*B67</f>
        <v>#N/A</v>
      </c>
      <c r="E67" s="2" t="s">
        <v>350</v>
      </c>
      <c r="F67" s="406"/>
      <c r="G67" s="2"/>
      <c r="H67" s="87"/>
      <c r="I67" s="2"/>
      <c r="J67" s="583"/>
      <c r="K67" s="2"/>
      <c r="L67" s="420"/>
      <c r="M67" s="2"/>
      <c r="N67" s="175"/>
      <c r="O67" s="2"/>
      <c r="P67" s="172"/>
      <c r="Q67" s="44"/>
      <c r="R67" s="113"/>
      <c r="S67" s="2"/>
      <c r="T67" s="124"/>
      <c r="U67" s="2"/>
      <c r="V67" s="452"/>
      <c r="W67" s="44"/>
      <c r="X67" s="468" t="e">
        <f t="shared" si="54"/>
        <v>#N/A</v>
      </c>
      <c r="Y67" s="126" t="s">
        <v>102</v>
      </c>
      <c r="Z67" s="152" t="e">
        <f t="shared" si="55"/>
        <v>#N/A</v>
      </c>
      <c r="AA67" s="142">
        <v>15</v>
      </c>
      <c r="AB67" s="147">
        <v>0.5</v>
      </c>
      <c r="AC67" s="142">
        <v>5</v>
      </c>
      <c r="AD67" s="152" t="e">
        <f t="shared" si="56"/>
        <v>#N/A</v>
      </c>
      <c r="AE67" s="152" t="e">
        <f t="shared" si="62"/>
        <v>#N/A</v>
      </c>
      <c r="AF67" s="142" t="e">
        <f t="shared" si="67"/>
        <v>#N/A</v>
      </c>
      <c r="AG67" s="142" t="e">
        <f t="shared" si="63"/>
        <v>#N/A</v>
      </c>
      <c r="AH67" s="142" t="e">
        <f t="shared" si="57"/>
        <v>#N/A</v>
      </c>
      <c r="AI67" s="141" t="e">
        <f>SUM(AH67:AH$81)</f>
        <v>#N/A</v>
      </c>
      <c r="AJ67" s="172"/>
      <c r="AK67" s="126"/>
      <c r="AL67" s="451"/>
      <c r="AM67" s="126"/>
      <c r="AN67" s="172"/>
      <c r="AO67" s="164"/>
      <c r="AP67" s="391"/>
      <c r="AQ67" s="126"/>
      <c r="AR67" s="192"/>
      <c r="AS67" s="126"/>
      <c r="AT67" s="560"/>
      <c r="AU67" s="561"/>
      <c r="AV67" s="560"/>
      <c r="AW67" s="561"/>
      <c r="AX67" s="562"/>
      <c r="AY67" s="126"/>
      <c r="AZ67" s="195"/>
      <c r="BA67" s="126"/>
      <c r="BB67" s="172"/>
      <c r="BC67" s="126"/>
      <c r="BD67" s="172"/>
      <c r="BE67" s="126"/>
      <c r="BF67" s="172"/>
      <c r="BG67" s="126"/>
      <c r="BH67" s="142" t="e">
        <f>D67</f>
        <v>#N/A</v>
      </c>
      <c r="BI67" s="126" t="s">
        <v>336</v>
      </c>
      <c r="BJ67" s="196" t="e">
        <f t="shared" si="58"/>
        <v>#N/A</v>
      </c>
      <c r="BK67" s="126" t="s">
        <v>338</v>
      </c>
      <c r="BL67" s="152" t="e">
        <f t="shared" si="59"/>
        <v>#N/A</v>
      </c>
      <c r="BM67" s="152" t="e">
        <f t="shared" si="64"/>
        <v>#N/A</v>
      </c>
      <c r="BN67" s="142" t="e">
        <f t="shared" si="68"/>
        <v>#N/A</v>
      </c>
      <c r="BO67" s="142" t="e">
        <f t="shared" si="65"/>
        <v>#N/A</v>
      </c>
      <c r="BP67" s="142" t="e">
        <f t="shared" si="60"/>
        <v>#N/A</v>
      </c>
      <c r="BQ67" s="142" t="e">
        <f>SUM(BP67:$BP$81)</f>
        <v>#N/A</v>
      </c>
      <c r="BR67" s="213" t="e">
        <f t="shared" si="66"/>
        <v>#N/A</v>
      </c>
      <c r="BS67" s="270" t="e">
        <f t="shared" si="61"/>
        <v>#N/A</v>
      </c>
      <c r="BT67" s="82"/>
      <c r="BU67" s="126"/>
      <c r="BV67" s="420"/>
      <c r="BW67" s="2"/>
      <c r="BX67" s="520"/>
      <c r="BY67" s="2"/>
      <c r="BZ67" s="530"/>
      <c r="CA67" s="2"/>
      <c r="CB67" s="552"/>
      <c r="CC67" s="2"/>
      <c r="CD67" s="420"/>
      <c r="CE67" s="2"/>
      <c r="CF67" s="420"/>
      <c r="CG67" s="2"/>
      <c r="CH67" s="420"/>
      <c r="CI67" s="410"/>
    </row>
    <row r="68" spans="1:87" ht="12.75">
      <c r="A68" s="55" t="s">
        <v>29</v>
      </c>
      <c r="B68" s="359" t="e">
        <f>HLOOKUP('HEALTH INEQUALITIES TOOL'!$C$5,LookUpData!$B$1:$CH$256,LookUpData!CN68,FALSE)</f>
        <v>#N/A</v>
      </c>
      <c r="C68" s="2" t="s">
        <v>343</v>
      </c>
      <c r="D68" s="363" t="e">
        <f>LookUpData!CI68*B68</f>
        <v>#N/A</v>
      </c>
      <c r="E68" s="2" t="s">
        <v>350</v>
      </c>
      <c r="F68" s="401" t="e">
        <f>B68</f>
        <v>#N/A</v>
      </c>
      <c r="G68" s="2" t="s">
        <v>344</v>
      </c>
      <c r="H68" s="88">
        <v>0.092</v>
      </c>
      <c r="I68" s="2" t="s">
        <v>134</v>
      </c>
      <c r="J68" s="585">
        <v>0.4</v>
      </c>
      <c r="K68" s="2" t="s">
        <v>300</v>
      </c>
      <c r="L68" s="435" t="s">
        <v>117</v>
      </c>
      <c r="M68" s="2"/>
      <c r="N68" s="429">
        <f>H68*L$11</f>
        <v>0.09545176110260338</v>
      </c>
      <c r="O68" s="2" t="s">
        <v>137</v>
      </c>
      <c r="P68" s="168" t="e">
        <f aca="true" t="shared" si="69" ref="P68:P78">N68*F68</f>
        <v>#N/A</v>
      </c>
      <c r="Q68" s="44" t="s">
        <v>138</v>
      </c>
      <c r="R68" s="125" t="e">
        <f>P68*($R$3/$P$3)</f>
        <v>#N/A</v>
      </c>
      <c r="S68" s="2" t="s">
        <v>146</v>
      </c>
      <c r="T68" s="119" t="e">
        <f aca="true" t="shared" si="70" ref="T68:T78">R68*J68</f>
        <v>#N/A</v>
      </c>
      <c r="U68" s="2" t="s">
        <v>105</v>
      </c>
      <c r="V68" s="444" t="s">
        <v>117</v>
      </c>
      <c r="W68" s="44"/>
      <c r="X68" s="468" t="e">
        <f t="shared" si="54"/>
        <v>#N/A</v>
      </c>
      <c r="Y68" s="126" t="s">
        <v>102</v>
      </c>
      <c r="Z68" s="152" t="e">
        <f t="shared" si="55"/>
        <v>#N/A</v>
      </c>
      <c r="AA68" s="142">
        <v>20</v>
      </c>
      <c r="AB68" s="147">
        <v>0.5</v>
      </c>
      <c r="AC68" s="142">
        <v>5</v>
      </c>
      <c r="AD68" s="152" t="e">
        <f t="shared" si="56"/>
        <v>#N/A</v>
      </c>
      <c r="AE68" s="152" t="e">
        <f t="shared" si="62"/>
        <v>#N/A</v>
      </c>
      <c r="AF68" s="142" t="e">
        <f t="shared" si="67"/>
        <v>#N/A</v>
      </c>
      <c r="AG68" s="142" t="e">
        <f t="shared" si="63"/>
        <v>#N/A</v>
      </c>
      <c r="AH68" s="142" t="e">
        <f t="shared" si="57"/>
        <v>#N/A</v>
      </c>
      <c r="AI68" s="141" t="e">
        <f>SUM(AH68:AH$81)</f>
        <v>#N/A</v>
      </c>
      <c r="AJ68" s="168" t="e">
        <f>IF(P68=0,0,((P68-R68)*(AJ$4/(P$4-R$4))))</f>
        <v>#N/A</v>
      </c>
      <c r="AK68" s="126" t="s">
        <v>320</v>
      </c>
      <c r="AL68" s="444" t="s">
        <v>117</v>
      </c>
      <c r="AM68" s="126"/>
      <c r="AN68" s="168" t="e">
        <f aca="true" t="shared" si="71" ref="AN68:AN78">AJ68*J68</f>
        <v>#N/A</v>
      </c>
      <c r="AO68" s="164" t="s">
        <v>105</v>
      </c>
      <c r="AP68" s="387">
        <v>1.39</v>
      </c>
      <c r="AQ68" s="126" t="s">
        <v>323</v>
      </c>
      <c r="AR68" s="187">
        <f aca="true" t="shared" si="72" ref="AR68:AR78">(N68*(AP68-1))/(1+(N68*(AP68-1)))</f>
        <v>0.035890133996507055</v>
      </c>
      <c r="AS68" s="2" t="s">
        <v>325</v>
      </c>
      <c r="AT68" s="563" t="e">
        <f aca="true" t="shared" si="73" ref="AT68:AT78">Z68-(AR68*Z68)</f>
        <v>#N/A</v>
      </c>
      <c r="AU68" s="561" t="s">
        <v>327</v>
      </c>
      <c r="AV68" s="563" t="e">
        <f>AP68*AT68</f>
        <v>#N/A</v>
      </c>
      <c r="AW68" s="561" t="s">
        <v>327</v>
      </c>
      <c r="AX68" s="564" t="e">
        <f>AV68-(AV68*0.104)</f>
        <v>#N/A</v>
      </c>
      <c r="AY68" s="126" t="s">
        <v>329</v>
      </c>
      <c r="AZ68" s="140" t="e">
        <f aca="true" t="shared" si="74" ref="AZ68:AZ78">AN68-T68</f>
        <v>#N/A</v>
      </c>
      <c r="BA68" s="126" t="s">
        <v>331</v>
      </c>
      <c r="BB68" s="147" t="e">
        <f>AZ68*AX68</f>
        <v>#N/A</v>
      </c>
      <c r="BC68" s="126" t="s">
        <v>333</v>
      </c>
      <c r="BD68" s="147" t="e">
        <f aca="true" t="shared" si="75" ref="BD68:BD78">AV68*(P68-AZ68)</f>
        <v>#N/A</v>
      </c>
      <c r="BE68" s="126" t="s">
        <v>334</v>
      </c>
      <c r="BF68" s="142" t="e">
        <f aca="true" t="shared" si="76" ref="BF68:BF78">AT68*(F68-P68)</f>
        <v>#N/A</v>
      </c>
      <c r="BG68" s="126" t="s">
        <v>335</v>
      </c>
      <c r="BH68" s="142" t="e">
        <f>IF(B68=0,0,SUM(BB68:BF68))</f>
        <v>#N/A</v>
      </c>
      <c r="BI68" s="126" t="s">
        <v>337</v>
      </c>
      <c r="BJ68" s="196" t="e">
        <f t="shared" si="58"/>
        <v>#N/A</v>
      </c>
      <c r="BK68" s="126" t="s">
        <v>338</v>
      </c>
      <c r="BL68" s="152" t="e">
        <f t="shared" si="59"/>
        <v>#N/A</v>
      </c>
      <c r="BM68" s="152" t="e">
        <f t="shared" si="64"/>
        <v>#N/A</v>
      </c>
      <c r="BN68" s="142" t="e">
        <f t="shared" si="68"/>
        <v>#N/A</v>
      </c>
      <c r="BO68" s="142" t="e">
        <f t="shared" si="65"/>
        <v>#N/A</v>
      </c>
      <c r="BP68" s="142" t="e">
        <f t="shared" si="60"/>
        <v>#N/A</v>
      </c>
      <c r="BQ68" s="142" t="e">
        <f>SUM(BP68:$BP$81)</f>
        <v>#N/A</v>
      </c>
      <c r="BR68" s="213" t="e">
        <f t="shared" si="66"/>
        <v>#N/A</v>
      </c>
      <c r="BS68" s="270" t="e">
        <f t="shared" si="61"/>
        <v>#N/A</v>
      </c>
      <c r="BT68" s="514">
        <v>23.9</v>
      </c>
      <c r="BU68" s="2" t="s">
        <v>340</v>
      </c>
      <c r="BV68" s="435" t="s">
        <v>117</v>
      </c>
      <c r="BW68" s="2"/>
      <c r="BX68" s="518">
        <f aca="true" t="shared" si="77" ref="BX68:BX78">BT68*BV$11</f>
        <v>23.9</v>
      </c>
      <c r="BY68" s="2" t="s">
        <v>292</v>
      </c>
      <c r="BZ68" s="531" t="e">
        <f>BX68*B68</f>
        <v>#N/A</v>
      </c>
      <c r="CA68" s="2" t="s">
        <v>290</v>
      </c>
      <c r="CB68" s="553" t="s">
        <v>117</v>
      </c>
      <c r="CC68" s="2"/>
      <c r="CD68" s="435" t="s">
        <v>117</v>
      </c>
      <c r="CE68" s="2"/>
      <c r="CF68" s="435" t="s">
        <v>117</v>
      </c>
      <c r="CG68" s="2"/>
      <c r="CH68" s="435" t="s">
        <v>117</v>
      </c>
      <c r="CI68" s="410"/>
    </row>
    <row r="69" spans="1:87" ht="12.75">
      <c r="A69" s="55" t="s">
        <v>30</v>
      </c>
      <c r="B69" s="359" t="e">
        <f>HLOOKUP('HEALTH INEQUALITIES TOOL'!$C$5,LookUpData!$B$1:$CH$256,LookUpData!CN69,FALSE)</f>
        <v>#N/A</v>
      </c>
      <c r="C69" s="2" t="s">
        <v>343</v>
      </c>
      <c r="D69" s="363" t="e">
        <f>LookUpData!CI69*B69</f>
        <v>#N/A</v>
      </c>
      <c r="E69" s="2" t="s">
        <v>350</v>
      </c>
      <c r="F69" s="401" t="e">
        <f aca="true" t="shared" si="78" ref="F69:F78">B69</f>
        <v>#N/A</v>
      </c>
      <c r="G69" s="2" t="s">
        <v>344</v>
      </c>
      <c r="H69" s="88">
        <v>0.194</v>
      </c>
      <c r="I69" s="2" t="s">
        <v>134</v>
      </c>
      <c r="J69" s="585">
        <v>0.4</v>
      </c>
      <c r="K69" s="2" t="s">
        <v>300</v>
      </c>
      <c r="L69" s="435" t="s">
        <v>117</v>
      </c>
      <c r="M69" s="2"/>
      <c r="N69" s="429">
        <f aca="true" t="shared" si="79" ref="N69:N78">H69*L$11</f>
        <v>0.20127871362940278</v>
      </c>
      <c r="O69" s="2" t="s">
        <v>137</v>
      </c>
      <c r="P69" s="168" t="e">
        <f t="shared" si="69"/>
        <v>#N/A</v>
      </c>
      <c r="Q69" s="44" t="s">
        <v>138</v>
      </c>
      <c r="R69" s="125" t="e">
        <f aca="true" t="shared" si="80" ref="R69:R78">P69*($R$3/$P$3)</f>
        <v>#N/A</v>
      </c>
      <c r="S69" s="2" t="s">
        <v>146</v>
      </c>
      <c r="T69" s="119" t="e">
        <f t="shared" si="70"/>
        <v>#N/A</v>
      </c>
      <c r="U69" s="2" t="s">
        <v>105</v>
      </c>
      <c r="V69" s="444" t="s">
        <v>117</v>
      </c>
      <c r="W69" s="44"/>
      <c r="X69" s="468" t="e">
        <f t="shared" si="54"/>
        <v>#N/A</v>
      </c>
      <c r="Y69" s="126" t="s">
        <v>102</v>
      </c>
      <c r="Z69" s="152" t="e">
        <f t="shared" si="55"/>
        <v>#N/A</v>
      </c>
      <c r="AA69" s="142">
        <v>25</v>
      </c>
      <c r="AB69" s="147">
        <v>0.5</v>
      </c>
      <c r="AC69" s="142">
        <v>5</v>
      </c>
      <c r="AD69" s="152" t="e">
        <f t="shared" si="56"/>
        <v>#N/A</v>
      </c>
      <c r="AE69" s="152" t="e">
        <f t="shared" si="62"/>
        <v>#N/A</v>
      </c>
      <c r="AF69" s="142" t="e">
        <f t="shared" si="67"/>
        <v>#N/A</v>
      </c>
      <c r="AG69" s="142" t="e">
        <f t="shared" si="63"/>
        <v>#N/A</v>
      </c>
      <c r="AH69" s="142" t="e">
        <f t="shared" si="57"/>
        <v>#N/A</v>
      </c>
      <c r="AI69" s="141" t="e">
        <f>SUM(AH69:AH$81)</f>
        <v>#N/A</v>
      </c>
      <c r="AJ69" s="168" t="e">
        <f aca="true" t="shared" si="81" ref="AJ69:AJ78">IF(P69=0,0,((P69-R69)*(AJ$4/(P$4-R$4))))</f>
        <v>#N/A</v>
      </c>
      <c r="AK69" s="126" t="s">
        <v>320</v>
      </c>
      <c r="AL69" s="444" t="s">
        <v>117</v>
      </c>
      <c r="AM69" s="126"/>
      <c r="AN69" s="168" t="e">
        <f t="shared" si="71"/>
        <v>#N/A</v>
      </c>
      <c r="AO69" s="164" t="s">
        <v>105</v>
      </c>
      <c r="AP69" s="387">
        <v>1.39</v>
      </c>
      <c r="AQ69" s="126" t="s">
        <v>323</v>
      </c>
      <c r="AR69" s="187">
        <f t="shared" si="72"/>
        <v>0.07278515814444289</v>
      </c>
      <c r="AS69" s="2" t="s">
        <v>325</v>
      </c>
      <c r="AT69" s="563" t="e">
        <f t="shared" si="73"/>
        <v>#N/A</v>
      </c>
      <c r="AU69" s="561" t="s">
        <v>327</v>
      </c>
      <c r="AV69" s="563" t="e">
        <f aca="true" t="shared" si="82" ref="AV69:AV78">AP69*AT69</f>
        <v>#N/A</v>
      </c>
      <c r="AW69" s="561" t="s">
        <v>327</v>
      </c>
      <c r="AX69" s="564" t="e">
        <f aca="true" t="shared" si="83" ref="AX69:AX78">AV69-(AV69*0.104)</f>
        <v>#N/A</v>
      </c>
      <c r="AY69" s="126" t="s">
        <v>329</v>
      </c>
      <c r="AZ69" s="140" t="e">
        <f t="shared" si="74"/>
        <v>#N/A</v>
      </c>
      <c r="BA69" s="126" t="s">
        <v>331</v>
      </c>
      <c r="BB69" s="147" t="e">
        <f aca="true" t="shared" si="84" ref="BB69:BB78">AZ69*AX69</f>
        <v>#N/A</v>
      </c>
      <c r="BC69" s="126" t="s">
        <v>333</v>
      </c>
      <c r="BD69" s="147" t="e">
        <f t="shared" si="75"/>
        <v>#N/A</v>
      </c>
      <c r="BE69" s="126" t="s">
        <v>334</v>
      </c>
      <c r="BF69" s="142" t="e">
        <f t="shared" si="76"/>
        <v>#N/A</v>
      </c>
      <c r="BG69" s="126" t="s">
        <v>335</v>
      </c>
      <c r="BH69" s="142" t="e">
        <f aca="true" t="shared" si="85" ref="BH69:BH78">IF(B69=0,0,SUM(BB69:BF69))</f>
        <v>#N/A</v>
      </c>
      <c r="BI69" s="126" t="s">
        <v>337</v>
      </c>
      <c r="BJ69" s="196" t="e">
        <f t="shared" si="58"/>
        <v>#N/A</v>
      </c>
      <c r="BK69" s="126" t="s">
        <v>338</v>
      </c>
      <c r="BL69" s="152" t="e">
        <f t="shared" si="59"/>
        <v>#N/A</v>
      </c>
      <c r="BM69" s="152" t="e">
        <f t="shared" si="64"/>
        <v>#N/A</v>
      </c>
      <c r="BN69" s="142" t="e">
        <f t="shared" si="68"/>
        <v>#N/A</v>
      </c>
      <c r="BO69" s="142" t="e">
        <f t="shared" si="65"/>
        <v>#N/A</v>
      </c>
      <c r="BP69" s="142" t="e">
        <f t="shared" si="60"/>
        <v>#N/A</v>
      </c>
      <c r="BQ69" s="142" t="e">
        <f>SUM(BP69:$BP$81)</f>
        <v>#N/A</v>
      </c>
      <c r="BR69" s="213" t="e">
        <f t="shared" si="66"/>
        <v>#N/A</v>
      </c>
      <c r="BS69" s="270" t="e">
        <f t="shared" si="61"/>
        <v>#N/A</v>
      </c>
      <c r="BT69" s="514">
        <v>26.4</v>
      </c>
      <c r="BU69" s="2" t="s">
        <v>340</v>
      </c>
      <c r="BV69" s="435" t="s">
        <v>117</v>
      </c>
      <c r="BW69" s="2"/>
      <c r="BX69" s="518">
        <f t="shared" si="77"/>
        <v>26.4</v>
      </c>
      <c r="BY69" s="2" t="s">
        <v>292</v>
      </c>
      <c r="BZ69" s="531" t="e">
        <f aca="true" t="shared" si="86" ref="BZ69:BZ78">BX69*B69</f>
        <v>#N/A</v>
      </c>
      <c r="CA69" s="2" t="s">
        <v>290</v>
      </c>
      <c r="CB69" s="553" t="s">
        <v>117</v>
      </c>
      <c r="CC69" s="2"/>
      <c r="CD69" s="435" t="s">
        <v>117</v>
      </c>
      <c r="CE69" s="2"/>
      <c r="CF69" s="435" t="s">
        <v>117</v>
      </c>
      <c r="CG69" s="2"/>
      <c r="CH69" s="435" t="s">
        <v>117</v>
      </c>
      <c r="CI69" s="410"/>
    </row>
    <row r="70" spans="1:87" ht="12.75">
      <c r="A70" s="55" t="s">
        <v>31</v>
      </c>
      <c r="B70" s="359" t="e">
        <f>HLOOKUP('HEALTH INEQUALITIES TOOL'!$C$5,LookUpData!$B$1:$CH$256,LookUpData!CN70,FALSE)</f>
        <v>#N/A</v>
      </c>
      <c r="C70" s="2" t="s">
        <v>343</v>
      </c>
      <c r="D70" s="363" t="e">
        <f>LookUpData!CI70*B70</f>
        <v>#N/A</v>
      </c>
      <c r="E70" s="2" t="s">
        <v>350</v>
      </c>
      <c r="F70" s="401" t="e">
        <f t="shared" si="78"/>
        <v>#N/A</v>
      </c>
      <c r="G70" s="2" t="s">
        <v>344</v>
      </c>
      <c r="H70" s="88">
        <v>0.194</v>
      </c>
      <c r="I70" s="2" t="s">
        <v>134</v>
      </c>
      <c r="J70" s="585">
        <v>0.4</v>
      </c>
      <c r="K70" s="2" t="s">
        <v>300</v>
      </c>
      <c r="L70" s="435" t="s">
        <v>117</v>
      </c>
      <c r="M70" s="2"/>
      <c r="N70" s="429">
        <f t="shared" si="79"/>
        <v>0.20127871362940278</v>
      </c>
      <c r="O70" s="2" t="s">
        <v>137</v>
      </c>
      <c r="P70" s="168" t="e">
        <f t="shared" si="69"/>
        <v>#N/A</v>
      </c>
      <c r="Q70" s="44" t="s">
        <v>138</v>
      </c>
      <c r="R70" s="125" t="e">
        <f t="shared" si="80"/>
        <v>#N/A</v>
      </c>
      <c r="S70" s="2" t="s">
        <v>146</v>
      </c>
      <c r="T70" s="119" t="e">
        <f t="shared" si="70"/>
        <v>#N/A</v>
      </c>
      <c r="U70" s="2" t="s">
        <v>105</v>
      </c>
      <c r="V70" s="444" t="s">
        <v>117</v>
      </c>
      <c r="W70" s="44"/>
      <c r="X70" s="468" t="e">
        <f t="shared" si="54"/>
        <v>#N/A</v>
      </c>
      <c r="Y70" s="126" t="s">
        <v>102</v>
      </c>
      <c r="Z70" s="152" t="e">
        <f t="shared" si="55"/>
        <v>#N/A</v>
      </c>
      <c r="AA70" s="142">
        <v>30</v>
      </c>
      <c r="AB70" s="147">
        <v>0.5</v>
      </c>
      <c r="AC70" s="142">
        <v>5</v>
      </c>
      <c r="AD70" s="152" t="e">
        <f t="shared" si="56"/>
        <v>#N/A</v>
      </c>
      <c r="AE70" s="152" t="e">
        <f t="shared" si="62"/>
        <v>#N/A</v>
      </c>
      <c r="AF70" s="142" t="e">
        <f t="shared" si="67"/>
        <v>#N/A</v>
      </c>
      <c r="AG70" s="142" t="e">
        <f t="shared" si="63"/>
        <v>#N/A</v>
      </c>
      <c r="AH70" s="142" t="e">
        <f t="shared" si="57"/>
        <v>#N/A</v>
      </c>
      <c r="AI70" s="141" t="e">
        <f>SUM(AH70:AH$81)</f>
        <v>#N/A</v>
      </c>
      <c r="AJ70" s="168" t="e">
        <f t="shared" si="81"/>
        <v>#N/A</v>
      </c>
      <c r="AK70" s="126" t="s">
        <v>320</v>
      </c>
      <c r="AL70" s="444" t="s">
        <v>117</v>
      </c>
      <c r="AM70" s="126"/>
      <c r="AN70" s="168" t="e">
        <f t="shared" si="71"/>
        <v>#N/A</v>
      </c>
      <c r="AO70" s="164" t="s">
        <v>105</v>
      </c>
      <c r="AP70" s="387">
        <v>1.39</v>
      </c>
      <c r="AQ70" s="126" t="s">
        <v>323</v>
      </c>
      <c r="AR70" s="187">
        <f t="shared" si="72"/>
        <v>0.07278515814444289</v>
      </c>
      <c r="AS70" s="2" t="s">
        <v>325</v>
      </c>
      <c r="AT70" s="563" t="e">
        <f t="shared" si="73"/>
        <v>#N/A</v>
      </c>
      <c r="AU70" s="561" t="s">
        <v>327</v>
      </c>
      <c r="AV70" s="563" t="e">
        <f t="shared" si="82"/>
        <v>#N/A</v>
      </c>
      <c r="AW70" s="561" t="s">
        <v>327</v>
      </c>
      <c r="AX70" s="564" t="e">
        <f t="shared" si="83"/>
        <v>#N/A</v>
      </c>
      <c r="AY70" s="126" t="s">
        <v>329</v>
      </c>
      <c r="AZ70" s="140" t="e">
        <f t="shared" si="74"/>
        <v>#N/A</v>
      </c>
      <c r="BA70" s="126" t="s">
        <v>331</v>
      </c>
      <c r="BB70" s="147" t="e">
        <f t="shared" si="84"/>
        <v>#N/A</v>
      </c>
      <c r="BC70" s="126" t="s">
        <v>333</v>
      </c>
      <c r="BD70" s="147" t="e">
        <f t="shared" si="75"/>
        <v>#N/A</v>
      </c>
      <c r="BE70" s="126" t="s">
        <v>334</v>
      </c>
      <c r="BF70" s="142" t="e">
        <f t="shared" si="76"/>
        <v>#N/A</v>
      </c>
      <c r="BG70" s="126" t="s">
        <v>335</v>
      </c>
      <c r="BH70" s="142" t="e">
        <f t="shared" si="85"/>
        <v>#N/A</v>
      </c>
      <c r="BI70" s="126" t="s">
        <v>337</v>
      </c>
      <c r="BJ70" s="196" t="e">
        <f t="shared" si="58"/>
        <v>#N/A</v>
      </c>
      <c r="BK70" s="126" t="s">
        <v>338</v>
      </c>
      <c r="BL70" s="152" t="e">
        <f t="shared" si="59"/>
        <v>#N/A</v>
      </c>
      <c r="BM70" s="152" t="e">
        <f t="shared" si="64"/>
        <v>#N/A</v>
      </c>
      <c r="BN70" s="142" t="e">
        <f t="shared" si="68"/>
        <v>#N/A</v>
      </c>
      <c r="BO70" s="142" t="e">
        <f t="shared" si="65"/>
        <v>#N/A</v>
      </c>
      <c r="BP70" s="142" t="e">
        <f t="shared" si="60"/>
        <v>#N/A</v>
      </c>
      <c r="BQ70" s="142" t="e">
        <f>SUM(BP70:$BP$81)</f>
        <v>#N/A</v>
      </c>
      <c r="BR70" s="213" t="e">
        <f t="shared" si="66"/>
        <v>#N/A</v>
      </c>
      <c r="BS70" s="270" t="e">
        <f t="shared" si="61"/>
        <v>#N/A</v>
      </c>
      <c r="BT70" s="514">
        <v>26.4</v>
      </c>
      <c r="BU70" s="2" t="s">
        <v>340</v>
      </c>
      <c r="BV70" s="435" t="s">
        <v>117</v>
      </c>
      <c r="BW70" s="2"/>
      <c r="BX70" s="518">
        <f t="shared" si="77"/>
        <v>26.4</v>
      </c>
      <c r="BY70" s="2" t="s">
        <v>292</v>
      </c>
      <c r="BZ70" s="531" t="e">
        <f t="shared" si="86"/>
        <v>#N/A</v>
      </c>
      <c r="CA70" s="2" t="s">
        <v>290</v>
      </c>
      <c r="CB70" s="553" t="s">
        <v>117</v>
      </c>
      <c r="CC70" s="2"/>
      <c r="CD70" s="435" t="s">
        <v>117</v>
      </c>
      <c r="CE70" s="2"/>
      <c r="CF70" s="435" t="s">
        <v>117</v>
      </c>
      <c r="CG70" s="2"/>
      <c r="CH70" s="435" t="s">
        <v>117</v>
      </c>
      <c r="CI70" s="410"/>
    </row>
    <row r="71" spans="1:87" ht="12.75">
      <c r="A71" s="55" t="s">
        <v>32</v>
      </c>
      <c r="B71" s="359" t="e">
        <f>HLOOKUP('HEALTH INEQUALITIES TOOL'!$C$5,LookUpData!$B$1:$CH$256,LookUpData!CN71,FALSE)</f>
        <v>#N/A</v>
      </c>
      <c r="C71" s="2" t="s">
        <v>343</v>
      </c>
      <c r="D71" s="363" t="e">
        <f>LookUpData!CI71*B71</f>
        <v>#N/A</v>
      </c>
      <c r="E71" s="2" t="s">
        <v>350</v>
      </c>
      <c r="F71" s="401" t="e">
        <f t="shared" si="78"/>
        <v>#N/A</v>
      </c>
      <c r="G71" s="2" t="s">
        <v>344</v>
      </c>
      <c r="H71" s="88">
        <v>0.317</v>
      </c>
      <c r="I71" s="2" t="s">
        <v>134</v>
      </c>
      <c r="J71" s="585">
        <v>0.4</v>
      </c>
      <c r="K71" s="2" t="s">
        <v>300</v>
      </c>
      <c r="L71" s="435" t="s">
        <v>117</v>
      </c>
      <c r="M71" s="2"/>
      <c r="N71" s="429">
        <f t="shared" si="79"/>
        <v>0.3288935681470138</v>
      </c>
      <c r="O71" s="2" t="s">
        <v>137</v>
      </c>
      <c r="P71" s="168" t="e">
        <f t="shared" si="69"/>
        <v>#N/A</v>
      </c>
      <c r="Q71" s="44" t="s">
        <v>138</v>
      </c>
      <c r="R71" s="125" t="e">
        <f t="shared" si="80"/>
        <v>#N/A</v>
      </c>
      <c r="S71" s="2" t="s">
        <v>146</v>
      </c>
      <c r="T71" s="119" t="e">
        <f t="shared" si="70"/>
        <v>#N/A</v>
      </c>
      <c r="U71" s="2" t="s">
        <v>105</v>
      </c>
      <c r="V71" s="444" t="s">
        <v>117</v>
      </c>
      <c r="W71" s="44"/>
      <c r="X71" s="468" t="e">
        <f t="shared" si="54"/>
        <v>#N/A</v>
      </c>
      <c r="Y71" s="126" t="s">
        <v>102</v>
      </c>
      <c r="Z71" s="152" t="e">
        <f t="shared" si="55"/>
        <v>#N/A</v>
      </c>
      <c r="AA71" s="142">
        <v>35</v>
      </c>
      <c r="AB71" s="147">
        <v>0.5</v>
      </c>
      <c r="AC71" s="142">
        <v>5</v>
      </c>
      <c r="AD71" s="152" t="e">
        <f t="shared" si="56"/>
        <v>#N/A</v>
      </c>
      <c r="AE71" s="152" t="e">
        <f t="shared" si="62"/>
        <v>#N/A</v>
      </c>
      <c r="AF71" s="142" t="e">
        <f t="shared" si="67"/>
        <v>#N/A</v>
      </c>
      <c r="AG71" s="142" t="e">
        <f t="shared" si="63"/>
        <v>#N/A</v>
      </c>
      <c r="AH71" s="142" t="e">
        <f t="shared" si="57"/>
        <v>#N/A</v>
      </c>
      <c r="AI71" s="141" t="e">
        <f>SUM(AH71:AH$81)</f>
        <v>#N/A</v>
      </c>
      <c r="AJ71" s="168" t="e">
        <f t="shared" si="81"/>
        <v>#N/A</v>
      </c>
      <c r="AK71" s="126" t="s">
        <v>320</v>
      </c>
      <c r="AL71" s="444" t="s">
        <v>117</v>
      </c>
      <c r="AM71" s="126"/>
      <c r="AN71" s="168" t="e">
        <f t="shared" si="71"/>
        <v>#N/A</v>
      </c>
      <c r="AO71" s="164" t="s">
        <v>105</v>
      </c>
      <c r="AP71" s="387">
        <v>1.39</v>
      </c>
      <c r="AQ71" s="126" t="s">
        <v>323</v>
      </c>
      <c r="AR71" s="187">
        <f t="shared" si="72"/>
        <v>0.11368614167184106</v>
      </c>
      <c r="AS71" s="2" t="s">
        <v>325</v>
      </c>
      <c r="AT71" s="563" t="e">
        <f t="shared" si="73"/>
        <v>#N/A</v>
      </c>
      <c r="AU71" s="561" t="s">
        <v>327</v>
      </c>
      <c r="AV71" s="563" t="e">
        <f t="shared" si="82"/>
        <v>#N/A</v>
      </c>
      <c r="AW71" s="561" t="s">
        <v>327</v>
      </c>
      <c r="AX71" s="564" t="e">
        <f t="shared" si="83"/>
        <v>#N/A</v>
      </c>
      <c r="AY71" s="126" t="s">
        <v>329</v>
      </c>
      <c r="AZ71" s="140" t="e">
        <f t="shared" si="74"/>
        <v>#N/A</v>
      </c>
      <c r="BA71" s="126" t="s">
        <v>331</v>
      </c>
      <c r="BB71" s="147" t="e">
        <f t="shared" si="84"/>
        <v>#N/A</v>
      </c>
      <c r="BC71" s="126" t="s">
        <v>333</v>
      </c>
      <c r="BD71" s="147" t="e">
        <f t="shared" si="75"/>
        <v>#N/A</v>
      </c>
      <c r="BE71" s="126" t="s">
        <v>334</v>
      </c>
      <c r="BF71" s="142" t="e">
        <f t="shared" si="76"/>
        <v>#N/A</v>
      </c>
      <c r="BG71" s="126" t="s">
        <v>335</v>
      </c>
      <c r="BH71" s="142" t="e">
        <f t="shared" si="85"/>
        <v>#N/A</v>
      </c>
      <c r="BI71" s="126" t="s">
        <v>337</v>
      </c>
      <c r="BJ71" s="196" t="e">
        <f t="shared" si="58"/>
        <v>#N/A</v>
      </c>
      <c r="BK71" s="126" t="s">
        <v>338</v>
      </c>
      <c r="BL71" s="152" t="e">
        <f t="shared" si="59"/>
        <v>#N/A</v>
      </c>
      <c r="BM71" s="152" t="e">
        <f t="shared" si="64"/>
        <v>#N/A</v>
      </c>
      <c r="BN71" s="142" t="e">
        <f t="shared" si="68"/>
        <v>#N/A</v>
      </c>
      <c r="BO71" s="142" t="e">
        <f t="shared" si="65"/>
        <v>#N/A</v>
      </c>
      <c r="BP71" s="142" t="e">
        <f t="shared" si="60"/>
        <v>#N/A</v>
      </c>
      <c r="BQ71" s="142" t="e">
        <f>SUM(BP71:$BP$81)</f>
        <v>#N/A</v>
      </c>
      <c r="BR71" s="213" t="e">
        <f t="shared" si="66"/>
        <v>#N/A</v>
      </c>
      <c r="BS71" s="270" t="e">
        <f t="shared" si="61"/>
        <v>#N/A</v>
      </c>
      <c r="BT71" s="514">
        <v>28.1</v>
      </c>
      <c r="BU71" s="2" t="s">
        <v>340</v>
      </c>
      <c r="BV71" s="435" t="s">
        <v>117</v>
      </c>
      <c r="BW71" s="2"/>
      <c r="BX71" s="518">
        <f t="shared" si="77"/>
        <v>28.1</v>
      </c>
      <c r="BY71" s="2" t="s">
        <v>292</v>
      </c>
      <c r="BZ71" s="531" t="e">
        <f t="shared" si="86"/>
        <v>#N/A</v>
      </c>
      <c r="CA71" s="2" t="s">
        <v>290</v>
      </c>
      <c r="CB71" s="553" t="s">
        <v>117</v>
      </c>
      <c r="CC71" s="2"/>
      <c r="CD71" s="435" t="s">
        <v>117</v>
      </c>
      <c r="CE71" s="2"/>
      <c r="CF71" s="435" t="s">
        <v>117</v>
      </c>
      <c r="CG71" s="2"/>
      <c r="CH71" s="435" t="s">
        <v>117</v>
      </c>
      <c r="CI71" s="410"/>
    </row>
    <row r="72" spans="1:87" ht="12.75">
      <c r="A72" s="55" t="s">
        <v>33</v>
      </c>
      <c r="B72" s="359" t="e">
        <f>HLOOKUP('HEALTH INEQUALITIES TOOL'!$C$5,LookUpData!$B$1:$CH$256,LookUpData!CN72,FALSE)</f>
        <v>#N/A</v>
      </c>
      <c r="C72" s="2" t="s">
        <v>343</v>
      </c>
      <c r="D72" s="363" t="e">
        <f>LookUpData!CI72*B72</f>
        <v>#N/A</v>
      </c>
      <c r="E72" s="2" t="s">
        <v>350</v>
      </c>
      <c r="F72" s="401" t="e">
        <f t="shared" si="78"/>
        <v>#N/A</v>
      </c>
      <c r="G72" s="2" t="s">
        <v>344</v>
      </c>
      <c r="H72" s="88">
        <v>0.317</v>
      </c>
      <c r="I72" s="2" t="s">
        <v>134</v>
      </c>
      <c r="J72" s="585">
        <v>0.4</v>
      </c>
      <c r="K72" s="2" t="s">
        <v>300</v>
      </c>
      <c r="L72" s="435" t="s">
        <v>117</v>
      </c>
      <c r="M72" s="2"/>
      <c r="N72" s="429">
        <f t="shared" si="79"/>
        <v>0.3288935681470138</v>
      </c>
      <c r="O72" s="2" t="s">
        <v>137</v>
      </c>
      <c r="P72" s="168" t="e">
        <f t="shared" si="69"/>
        <v>#N/A</v>
      </c>
      <c r="Q72" s="44" t="s">
        <v>138</v>
      </c>
      <c r="R72" s="125" t="e">
        <f t="shared" si="80"/>
        <v>#N/A</v>
      </c>
      <c r="S72" s="2" t="s">
        <v>146</v>
      </c>
      <c r="T72" s="119" t="e">
        <f t="shared" si="70"/>
        <v>#N/A</v>
      </c>
      <c r="U72" s="2" t="s">
        <v>105</v>
      </c>
      <c r="V72" s="444" t="s">
        <v>117</v>
      </c>
      <c r="W72" s="44"/>
      <c r="X72" s="468" t="e">
        <f t="shared" si="54"/>
        <v>#N/A</v>
      </c>
      <c r="Y72" s="126" t="s">
        <v>102</v>
      </c>
      <c r="Z72" s="152" t="e">
        <f t="shared" si="55"/>
        <v>#N/A</v>
      </c>
      <c r="AA72" s="142">
        <v>40</v>
      </c>
      <c r="AB72" s="147">
        <v>0.5</v>
      </c>
      <c r="AC72" s="142">
        <v>5</v>
      </c>
      <c r="AD72" s="152" t="e">
        <f t="shared" si="56"/>
        <v>#N/A</v>
      </c>
      <c r="AE72" s="152" t="e">
        <f t="shared" si="62"/>
        <v>#N/A</v>
      </c>
      <c r="AF72" s="142" t="e">
        <f t="shared" si="67"/>
        <v>#N/A</v>
      </c>
      <c r="AG72" s="142" t="e">
        <f t="shared" si="63"/>
        <v>#N/A</v>
      </c>
      <c r="AH72" s="142" t="e">
        <f t="shared" si="57"/>
        <v>#N/A</v>
      </c>
      <c r="AI72" s="141" t="e">
        <f>SUM(AH72:AH$81)</f>
        <v>#N/A</v>
      </c>
      <c r="AJ72" s="168" t="e">
        <f t="shared" si="81"/>
        <v>#N/A</v>
      </c>
      <c r="AK72" s="126" t="s">
        <v>320</v>
      </c>
      <c r="AL72" s="444" t="s">
        <v>117</v>
      </c>
      <c r="AM72" s="126"/>
      <c r="AN72" s="168" t="e">
        <f t="shared" si="71"/>
        <v>#N/A</v>
      </c>
      <c r="AO72" s="164" t="s">
        <v>105</v>
      </c>
      <c r="AP72" s="387">
        <v>1.39</v>
      </c>
      <c r="AQ72" s="126" t="s">
        <v>323</v>
      </c>
      <c r="AR72" s="187">
        <f t="shared" si="72"/>
        <v>0.11368614167184106</v>
      </c>
      <c r="AS72" s="2" t="s">
        <v>325</v>
      </c>
      <c r="AT72" s="563" t="e">
        <f t="shared" si="73"/>
        <v>#N/A</v>
      </c>
      <c r="AU72" s="561" t="s">
        <v>327</v>
      </c>
      <c r="AV72" s="563" t="e">
        <f t="shared" si="82"/>
        <v>#N/A</v>
      </c>
      <c r="AW72" s="561" t="s">
        <v>327</v>
      </c>
      <c r="AX72" s="564" t="e">
        <f t="shared" si="83"/>
        <v>#N/A</v>
      </c>
      <c r="AY72" s="126" t="s">
        <v>329</v>
      </c>
      <c r="AZ72" s="140" t="e">
        <f t="shared" si="74"/>
        <v>#N/A</v>
      </c>
      <c r="BA72" s="126" t="s">
        <v>331</v>
      </c>
      <c r="BB72" s="147" t="e">
        <f t="shared" si="84"/>
        <v>#N/A</v>
      </c>
      <c r="BC72" s="126" t="s">
        <v>333</v>
      </c>
      <c r="BD72" s="147" t="e">
        <f t="shared" si="75"/>
        <v>#N/A</v>
      </c>
      <c r="BE72" s="126" t="s">
        <v>334</v>
      </c>
      <c r="BF72" s="142" t="e">
        <f t="shared" si="76"/>
        <v>#N/A</v>
      </c>
      <c r="BG72" s="126" t="s">
        <v>335</v>
      </c>
      <c r="BH72" s="142" t="e">
        <f t="shared" si="85"/>
        <v>#N/A</v>
      </c>
      <c r="BI72" s="126" t="s">
        <v>337</v>
      </c>
      <c r="BJ72" s="196" t="e">
        <f t="shared" si="58"/>
        <v>#N/A</v>
      </c>
      <c r="BK72" s="126" t="s">
        <v>338</v>
      </c>
      <c r="BL72" s="152" t="e">
        <f t="shared" si="59"/>
        <v>#N/A</v>
      </c>
      <c r="BM72" s="152" t="e">
        <f t="shared" si="64"/>
        <v>#N/A</v>
      </c>
      <c r="BN72" s="142" t="e">
        <f t="shared" si="68"/>
        <v>#N/A</v>
      </c>
      <c r="BO72" s="142" t="e">
        <f t="shared" si="65"/>
        <v>#N/A</v>
      </c>
      <c r="BP72" s="142" t="e">
        <f t="shared" si="60"/>
        <v>#N/A</v>
      </c>
      <c r="BQ72" s="142" t="e">
        <f>SUM(BP72:$BP$81)</f>
        <v>#N/A</v>
      </c>
      <c r="BR72" s="213" t="e">
        <f t="shared" si="66"/>
        <v>#N/A</v>
      </c>
      <c r="BS72" s="270" t="e">
        <f t="shared" si="61"/>
        <v>#N/A</v>
      </c>
      <c r="BT72" s="514">
        <v>28.1</v>
      </c>
      <c r="BU72" s="2" t="s">
        <v>340</v>
      </c>
      <c r="BV72" s="435" t="s">
        <v>117</v>
      </c>
      <c r="BW72" s="2"/>
      <c r="BX72" s="518">
        <f t="shared" si="77"/>
        <v>28.1</v>
      </c>
      <c r="BY72" s="2" t="s">
        <v>292</v>
      </c>
      <c r="BZ72" s="531" t="e">
        <f t="shared" si="86"/>
        <v>#N/A</v>
      </c>
      <c r="CA72" s="2" t="s">
        <v>290</v>
      </c>
      <c r="CB72" s="553" t="s">
        <v>117</v>
      </c>
      <c r="CC72" s="2"/>
      <c r="CD72" s="435" t="s">
        <v>117</v>
      </c>
      <c r="CE72" s="2"/>
      <c r="CF72" s="435" t="s">
        <v>117</v>
      </c>
      <c r="CG72" s="2"/>
      <c r="CH72" s="435" t="s">
        <v>117</v>
      </c>
      <c r="CI72" s="410"/>
    </row>
    <row r="73" spans="1:87" ht="12.75">
      <c r="A73" s="55" t="s">
        <v>34</v>
      </c>
      <c r="B73" s="359" t="e">
        <f>HLOOKUP('HEALTH INEQUALITIES TOOL'!$C$5,LookUpData!$B$1:$CH$256,LookUpData!CN73,FALSE)</f>
        <v>#N/A</v>
      </c>
      <c r="C73" s="2" t="s">
        <v>343</v>
      </c>
      <c r="D73" s="363" t="e">
        <f>LookUpData!CI73*B73</f>
        <v>#N/A</v>
      </c>
      <c r="E73" s="2" t="s">
        <v>350</v>
      </c>
      <c r="F73" s="401" t="e">
        <f t="shared" si="78"/>
        <v>#N/A</v>
      </c>
      <c r="G73" s="2" t="s">
        <v>344</v>
      </c>
      <c r="H73" s="88">
        <v>0.341</v>
      </c>
      <c r="I73" s="2" t="s">
        <v>134</v>
      </c>
      <c r="J73" s="585">
        <v>0.4</v>
      </c>
      <c r="K73" s="2" t="s">
        <v>300</v>
      </c>
      <c r="L73" s="435" t="s">
        <v>117</v>
      </c>
      <c r="M73" s="2"/>
      <c r="N73" s="429">
        <f t="shared" si="79"/>
        <v>0.3537940275650843</v>
      </c>
      <c r="O73" s="2" t="s">
        <v>137</v>
      </c>
      <c r="P73" s="168" t="e">
        <f t="shared" si="69"/>
        <v>#N/A</v>
      </c>
      <c r="Q73" s="44" t="s">
        <v>138</v>
      </c>
      <c r="R73" s="125" t="e">
        <f t="shared" si="80"/>
        <v>#N/A</v>
      </c>
      <c r="S73" s="2" t="s">
        <v>146</v>
      </c>
      <c r="T73" s="119" t="e">
        <f t="shared" si="70"/>
        <v>#N/A</v>
      </c>
      <c r="U73" s="2" t="s">
        <v>105</v>
      </c>
      <c r="V73" s="444" t="s">
        <v>117</v>
      </c>
      <c r="W73" s="44"/>
      <c r="X73" s="468" t="e">
        <f t="shared" si="54"/>
        <v>#N/A</v>
      </c>
      <c r="Y73" s="126" t="s">
        <v>102</v>
      </c>
      <c r="Z73" s="152" t="e">
        <f t="shared" si="55"/>
        <v>#N/A</v>
      </c>
      <c r="AA73" s="142">
        <v>45</v>
      </c>
      <c r="AB73" s="147">
        <v>0.5</v>
      </c>
      <c r="AC73" s="142">
        <v>5</v>
      </c>
      <c r="AD73" s="152" t="e">
        <f t="shared" si="56"/>
        <v>#N/A</v>
      </c>
      <c r="AE73" s="152" t="e">
        <f t="shared" si="62"/>
        <v>#N/A</v>
      </c>
      <c r="AF73" s="142" t="e">
        <f t="shared" si="67"/>
        <v>#N/A</v>
      </c>
      <c r="AG73" s="142" t="e">
        <f t="shared" si="63"/>
        <v>#N/A</v>
      </c>
      <c r="AH73" s="142" t="e">
        <f t="shared" si="57"/>
        <v>#N/A</v>
      </c>
      <c r="AI73" s="141" t="e">
        <f>SUM(AH73:AH$81)</f>
        <v>#N/A</v>
      </c>
      <c r="AJ73" s="168" t="e">
        <f t="shared" si="81"/>
        <v>#N/A</v>
      </c>
      <c r="AK73" s="126" t="s">
        <v>320</v>
      </c>
      <c r="AL73" s="444" t="s">
        <v>117</v>
      </c>
      <c r="AM73" s="126"/>
      <c r="AN73" s="168" t="e">
        <f t="shared" si="71"/>
        <v>#N/A</v>
      </c>
      <c r="AO73" s="164" t="s">
        <v>105</v>
      </c>
      <c r="AP73" s="387">
        <v>1.39</v>
      </c>
      <c r="AQ73" s="126" t="s">
        <v>323</v>
      </c>
      <c r="AR73" s="187">
        <f t="shared" si="72"/>
        <v>0.12124967984656453</v>
      </c>
      <c r="AS73" s="2" t="s">
        <v>325</v>
      </c>
      <c r="AT73" s="563" t="e">
        <f t="shared" si="73"/>
        <v>#N/A</v>
      </c>
      <c r="AU73" s="561" t="s">
        <v>327</v>
      </c>
      <c r="AV73" s="563" t="e">
        <f t="shared" si="82"/>
        <v>#N/A</v>
      </c>
      <c r="AW73" s="561" t="s">
        <v>327</v>
      </c>
      <c r="AX73" s="564" t="e">
        <f t="shared" si="83"/>
        <v>#N/A</v>
      </c>
      <c r="AY73" s="126" t="s">
        <v>329</v>
      </c>
      <c r="AZ73" s="140" t="e">
        <f t="shared" si="74"/>
        <v>#N/A</v>
      </c>
      <c r="BA73" s="126" t="s">
        <v>331</v>
      </c>
      <c r="BB73" s="147" t="e">
        <f t="shared" si="84"/>
        <v>#N/A</v>
      </c>
      <c r="BC73" s="126" t="s">
        <v>333</v>
      </c>
      <c r="BD73" s="147" t="e">
        <f t="shared" si="75"/>
        <v>#N/A</v>
      </c>
      <c r="BE73" s="126" t="s">
        <v>334</v>
      </c>
      <c r="BF73" s="142" t="e">
        <f t="shared" si="76"/>
        <v>#N/A</v>
      </c>
      <c r="BG73" s="126" t="s">
        <v>335</v>
      </c>
      <c r="BH73" s="142" t="e">
        <f t="shared" si="85"/>
        <v>#N/A</v>
      </c>
      <c r="BI73" s="126" t="s">
        <v>337</v>
      </c>
      <c r="BJ73" s="196" t="e">
        <f t="shared" si="58"/>
        <v>#N/A</v>
      </c>
      <c r="BK73" s="126" t="s">
        <v>338</v>
      </c>
      <c r="BL73" s="152" t="e">
        <f t="shared" si="59"/>
        <v>#N/A</v>
      </c>
      <c r="BM73" s="152" t="e">
        <f t="shared" si="64"/>
        <v>#N/A</v>
      </c>
      <c r="BN73" s="142" t="e">
        <f t="shared" si="68"/>
        <v>#N/A</v>
      </c>
      <c r="BO73" s="142" t="e">
        <f t="shared" si="65"/>
        <v>#N/A</v>
      </c>
      <c r="BP73" s="142" t="e">
        <f t="shared" si="60"/>
        <v>#N/A</v>
      </c>
      <c r="BQ73" s="142" t="e">
        <f>SUM(BP73:$BP$81)</f>
        <v>#N/A</v>
      </c>
      <c r="BR73" s="213" t="e">
        <f t="shared" si="66"/>
        <v>#N/A</v>
      </c>
      <c r="BS73" s="270" t="e">
        <f t="shared" si="61"/>
        <v>#N/A</v>
      </c>
      <c r="BT73" s="514">
        <v>28.2</v>
      </c>
      <c r="BU73" s="2" t="s">
        <v>340</v>
      </c>
      <c r="BV73" s="435" t="s">
        <v>117</v>
      </c>
      <c r="BW73" s="2"/>
      <c r="BX73" s="518">
        <f t="shared" si="77"/>
        <v>28.2</v>
      </c>
      <c r="BY73" s="2" t="s">
        <v>292</v>
      </c>
      <c r="BZ73" s="531" t="e">
        <f t="shared" si="86"/>
        <v>#N/A</v>
      </c>
      <c r="CA73" s="2" t="s">
        <v>290</v>
      </c>
      <c r="CB73" s="553" t="s">
        <v>117</v>
      </c>
      <c r="CC73" s="2"/>
      <c r="CD73" s="435" t="s">
        <v>117</v>
      </c>
      <c r="CE73" s="2"/>
      <c r="CF73" s="435" t="s">
        <v>117</v>
      </c>
      <c r="CG73" s="2"/>
      <c r="CH73" s="435" t="s">
        <v>117</v>
      </c>
      <c r="CI73" s="410"/>
    </row>
    <row r="74" spans="1:87" ht="12.75">
      <c r="A74" s="55" t="s">
        <v>35</v>
      </c>
      <c r="B74" s="359" t="e">
        <f>HLOOKUP('HEALTH INEQUALITIES TOOL'!$C$5,LookUpData!$B$1:$CH$256,LookUpData!CN74,FALSE)</f>
        <v>#N/A</v>
      </c>
      <c r="C74" s="2" t="s">
        <v>343</v>
      </c>
      <c r="D74" s="363" t="e">
        <f>LookUpData!CI74*B74</f>
        <v>#N/A</v>
      </c>
      <c r="E74" s="2" t="s">
        <v>350</v>
      </c>
      <c r="F74" s="401" t="e">
        <f t="shared" si="78"/>
        <v>#N/A</v>
      </c>
      <c r="G74" s="2" t="s">
        <v>344</v>
      </c>
      <c r="H74" s="88">
        <v>0.341</v>
      </c>
      <c r="I74" s="2" t="s">
        <v>134</v>
      </c>
      <c r="J74" s="585">
        <v>0.4</v>
      </c>
      <c r="K74" s="2" t="s">
        <v>300</v>
      </c>
      <c r="L74" s="435" t="s">
        <v>117</v>
      </c>
      <c r="M74" s="2"/>
      <c r="N74" s="429">
        <f t="shared" si="79"/>
        <v>0.3537940275650843</v>
      </c>
      <c r="O74" s="2" t="s">
        <v>137</v>
      </c>
      <c r="P74" s="168" t="e">
        <f t="shared" si="69"/>
        <v>#N/A</v>
      </c>
      <c r="Q74" s="44" t="s">
        <v>138</v>
      </c>
      <c r="R74" s="125" t="e">
        <f t="shared" si="80"/>
        <v>#N/A</v>
      </c>
      <c r="S74" s="2" t="s">
        <v>146</v>
      </c>
      <c r="T74" s="119" t="e">
        <f t="shared" si="70"/>
        <v>#N/A</v>
      </c>
      <c r="U74" s="2" t="s">
        <v>105</v>
      </c>
      <c r="V74" s="444" t="s">
        <v>117</v>
      </c>
      <c r="W74" s="44"/>
      <c r="X74" s="468" t="e">
        <f t="shared" si="54"/>
        <v>#N/A</v>
      </c>
      <c r="Y74" s="126" t="s">
        <v>102</v>
      </c>
      <c r="Z74" s="152" t="e">
        <f t="shared" si="55"/>
        <v>#N/A</v>
      </c>
      <c r="AA74" s="142">
        <v>50</v>
      </c>
      <c r="AB74" s="147">
        <v>0.5</v>
      </c>
      <c r="AC74" s="142">
        <v>5</v>
      </c>
      <c r="AD74" s="152" t="e">
        <f t="shared" si="56"/>
        <v>#N/A</v>
      </c>
      <c r="AE74" s="152" t="e">
        <f t="shared" si="62"/>
        <v>#N/A</v>
      </c>
      <c r="AF74" s="142" t="e">
        <f t="shared" si="67"/>
        <v>#N/A</v>
      </c>
      <c r="AG74" s="142" t="e">
        <f t="shared" si="63"/>
        <v>#N/A</v>
      </c>
      <c r="AH74" s="142" t="e">
        <f t="shared" si="57"/>
        <v>#N/A</v>
      </c>
      <c r="AI74" s="141" t="e">
        <f>SUM(AH74:AH$81)</f>
        <v>#N/A</v>
      </c>
      <c r="AJ74" s="168" t="e">
        <f t="shared" si="81"/>
        <v>#N/A</v>
      </c>
      <c r="AK74" s="126" t="s">
        <v>320</v>
      </c>
      <c r="AL74" s="444" t="s">
        <v>117</v>
      </c>
      <c r="AM74" s="126"/>
      <c r="AN74" s="168" t="e">
        <f t="shared" si="71"/>
        <v>#N/A</v>
      </c>
      <c r="AO74" s="164" t="s">
        <v>105</v>
      </c>
      <c r="AP74" s="387">
        <v>1.39</v>
      </c>
      <c r="AQ74" s="126" t="s">
        <v>323</v>
      </c>
      <c r="AR74" s="187">
        <f t="shared" si="72"/>
        <v>0.12124967984656453</v>
      </c>
      <c r="AS74" s="2" t="s">
        <v>325</v>
      </c>
      <c r="AT74" s="563" t="e">
        <f t="shared" si="73"/>
        <v>#N/A</v>
      </c>
      <c r="AU74" s="561" t="s">
        <v>327</v>
      </c>
      <c r="AV74" s="563" t="e">
        <f t="shared" si="82"/>
        <v>#N/A</v>
      </c>
      <c r="AW74" s="561" t="s">
        <v>327</v>
      </c>
      <c r="AX74" s="564" t="e">
        <f t="shared" si="83"/>
        <v>#N/A</v>
      </c>
      <c r="AY74" s="126" t="s">
        <v>329</v>
      </c>
      <c r="AZ74" s="140" t="e">
        <f t="shared" si="74"/>
        <v>#N/A</v>
      </c>
      <c r="BA74" s="126" t="s">
        <v>331</v>
      </c>
      <c r="BB74" s="147" t="e">
        <f t="shared" si="84"/>
        <v>#N/A</v>
      </c>
      <c r="BC74" s="126" t="s">
        <v>333</v>
      </c>
      <c r="BD74" s="147" t="e">
        <f t="shared" si="75"/>
        <v>#N/A</v>
      </c>
      <c r="BE74" s="126" t="s">
        <v>334</v>
      </c>
      <c r="BF74" s="142" t="e">
        <f t="shared" si="76"/>
        <v>#N/A</v>
      </c>
      <c r="BG74" s="126" t="s">
        <v>335</v>
      </c>
      <c r="BH74" s="142" t="e">
        <f t="shared" si="85"/>
        <v>#N/A</v>
      </c>
      <c r="BI74" s="126" t="s">
        <v>337</v>
      </c>
      <c r="BJ74" s="196" t="e">
        <f t="shared" si="58"/>
        <v>#N/A</v>
      </c>
      <c r="BK74" s="126" t="s">
        <v>338</v>
      </c>
      <c r="BL74" s="152" t="e">
        <f t="shared" si="59"/>
        <v>#N/A</v>
      </c>
      <c r="BM74" s="152" t="e">
        <f t="shared" si="64"/>
        <v>#N/A</v>
      </c>
      <c r="BN74" s="142" t="e">
        <f t="shared" si="68"/>
        <v>#N/A</v>
      </c>
      <c r="BO74" s="142" t="e">
        <f t="shared" si="65"/>
        <v>#N/A</v>
      </c>
      <c r="BP74" s="142" t="e">
        <f t="shared" si="60"/>
        <v>#N/A</v>
      </c>
      <c r="BQ74" s="142" t="e">
        <f>SUM(BP74:$BP$81)</f>
        <v>#N/A</v>
      </c>
      <c r="BR74" s="213" t="e">
        <f t="shared" si="66"/>
        <v>#N/A</v>
      </c>
      <c r="BS74" s="270" t="e">
        <f t="shared" si="61"/>
        <v>#N/A</v>
      </c>
      <c r="BT74" s="514">
        <v>28.2</v>
      </c>
      <c r="BU74" s="2" t="s">
        <v>340</v>
      </c>
      <c r="BV74" s="435" t="s">
        <v>117</v>
      </c>
      <c r="BW74" s="2"/>
      <c r="BX74" s="518">
        <f t="shared" si="77"/>
        <v>28.2</v>
      </c>
      <c r="BY74" s="2" t="s">
        <v>292</v>
      </c>
      <c r="BZ74" s="531" t="e">
        <f t="shared" si="86"/>
        <v>#N/A</v>
      </c>
      <c r="CA74" s="2" t="s">
        <v>290</v>
      </c>
      <c r="CB74" s="553" t="s">
        <v>117</v>
      </c>
      <c r="CC74" s="2"/>
      <c r="CD74" s="435" t="s">
        <v>117</v>
      </c>
      <c r="CE74" s="2"/>
      <c r="CF74" s="435" t="s">
        <v>117</v>
      </c>
      <c r="CG74" s="2"/>
      <c r="CH74" s="435" t="s">
        <v>117</v>
      </c>
      <c r="CI74" s="410"/>
    </row>
    <row r="75" spans="1:87" ht="12.75">
      <c r="A75" s="55" t="s">
        <v>36</v>
      </c>
      <c r="B75" s="359" t="e">
        <f>HLOOKUP('HEALTH INEQUALITIES TOOL'!$C$5,LookUpData!$B$1:$CH$256,LookUpData!CN75,FALSE)</f>
        <v>#N/A</v>
      </c>
      <c r="C75" s="2" t="s">
        <v>343</v>
      </c>
      <c r="D75" s="363" t="e">
        <f>LookUpData!CI75*B75</f>
        <v>#N/A</v>
      </c>
      <c r="E75" s="2" t="s">
        <v>350</v>
      </c>
      <c r="F75" s="401" t="e">
        <f t="shared" si="78"/>
        <v>#N/A</v>
      </c>
      <c r="G75" s="2" t="s">
        <v>344</v>
      </c>
      <c r="H75" s="88">
        <v>0.373</v>
      </c>
      <c r="I75" s="2" t="s">
        <v>134</v>
      </c>
      <c r="J75" s="585">
        <v>0.4</v>
      </c>
      <c r="K75" s="2" t="s">
        <v>300</v>
      </c>
      <c r="L75" s="435" t="s">
        <v>117</v>
      </c>
      <c r="M75" s="2"/>
      <c r="N75" s="429">
        <f t="shared" si="79"/>
        <v>0.38699464012251156</v>
      </c>
      <c r="O75" s="2" t="s">
        <v>137</v>
      </c>
      <c r="P75" s="168" t="e">
        <f t="shared" si="69"/>
        <v>#N/A</v>
      </c>
      <c r="Q75" s="44" t="s">
        <v>138</v>
      </c>
      <c r="R75" s="125" t="e">
        <f t="shared" si="80"/>
        <v>#N/A</v>
      </c>
      <c r="S75" s="2" t="s">
        <v>146</v>
      </c>
      <c r="T75" s="119" t="e">
        <f t="shared" si="70"/>
        <v>#N/A</v>
      </c>
      <c r="U75" s="2" t="s">
        <v>105</v>
      </c>
      <c r="V75" s="444" t="s">
        <v>117</v>
      </c>
      <c r="W75" s="44"/>
      <c r="X75" s="468" t="e">
        <f t="shared" si="54"/>
        <v>#N/A</v>
      </c>
      <c r="Y75" s="126" t="s">
        <v>102</v>
      </c>
      <c r="Z75" s="152" t="e">
        <f t="shared" si="55"/>
        <v>#N/A</v>
      </c>
      <c r="AA75" s="142">
        <v>55</v>
      </c>
      <c r="AB75" s="147">
        <v>0.5</v>
      </c>
      <c r="AC75" s="142">
        <v>5</v>
      </c>
      <c r="AD75" s="152" t="e">
        <f t="shared" si="56"/>
        <v>#N/A</v>
      </c>
      <c r="AE75" s="152" t="e">
        <f t="shared" si="62"/>
        <v>#N/A</v>
      </c>
      <c r="AF75" s="142" t="e">
        <f t="shared" si="67"/>
        <v>#N/A</v>
      </c>
      <c r="AG75" s="142" t="e">
        <f t="shared" si="63"/>
        <v>#N/A</v>
      </c>
      <c r="AH75" s="142" t="e">
        <f t="shared" si="57"/>
        <v>#N/A</v>
      </c>
      <c r="AI75" s="141" t="e">
        <f>SUM(AH75:AH$81)</f>
        <v>#N/A</v>
      </c>
      <c r="AJ75" s="168" t="e">
        <f t="shared" si="81"/>
        <v>#N/A</v>
      </c>
      <c r="AK75" s="126" t="s">
        <v>320</v>
      </c>
      <c r="AL75" s="444" t="s">
        <v>117</v>
      </c>
      <c r="AM75" s="126"/>
      <c r="AN75" s="168" t="e">
        <f t="shared" si="71"/>
        <v>#N/A</v>
      </c>
      <c r="AO75" s="164" t="s">
        <v>105</v>
      </c>
      <c r="AP75" s="387">
        <v>1.39</v>
      </c>
      <c r="AQ75" s="126" t="s">
        <v>323</v>
      </c>
      <c r="AR75" s="187">
        <f t="shared" si="72"/>
        <v>0.13113584993691585</v>
      </c>
      <c r="AS75" s="2" t="s">
        <v>325</v>
      </c>
      <c r="AT75" s="563" t="e">
        <f t="shared" si="73"/>
        <v>#N/A</v>
      </c>
      <c r="AU75" s="561" t="s">
        <v>327</v>
      </c>
      <c r="AV75" s="563" t="e">
        <f t="shared" si="82"/>
        <v>#N/A</v>
      </c>
      <c r="AW75" s="561" t="s">
        <v>327</v>
      </c>
      <c r="AX75" s="564" t="e">
        <f t="shared" si="83"/>
        <v>#N/A</v>
      </c>
      <c r="AY75" s="126" t="s">
        <v>329</v>
      </c>
      <c r="AZ75" s="140" t="e">
        <f t="shared" si="74"/>
        <v>#N/A</v>
      </c>
      <c r="BA75" s="126" t="s">
        <v>331</v>
      </c>
      <c r="BB75" s="147" t="e">
        <f t="shared" si="84"/>
        <v>#N/A</v>
      </c>
      <c r="BC75" s="126" t="s">
        <v>333</v>
      </c>
      <c r="BD75" s="147" t="e">
        <f t="shared" si="75"/>
        <v>#N/A</v>
      </c>
      <c r="BE75" s="126" t="s">
        <v>334</v>
      </c>
      <c r="BF75" s="142" t="e">
        <f t="shared" si="76"/>
        <v>#N/A</v>
      </c>
      <c r="BG75" s="126" t="s">
        <v>335</v>
      </c>
      <c r="BH75" s="142" t="e">
        <f t="shared" si="85"/>
        <v>#N/A</v>
      </c>
      <c r="BI75" s="126" t="s">
        <v>337</v>
      </c>
      <c r="BJ75" s="196" t="e">
        <f t="shared" si="58"/>
        <v>#N/A</v>
      </c>
      <c r="BK75" s="126" t="s">
        <v>338</v>
      </c>
      <c r="BL75" s="152" t="e">
        <f t="shared" si="59"/>
        <v>#N/A</v>
      </c>
      <c r="BM75" s="152" t="e">
        <f t="shared" si="64"/>
        <v>#N/A</v>
      </c>
      <c r="BN75" s="142" t="e">
        <f t="shared" si="68"/>
        <v>#N/A</v>
      </c>
      <c r="BO75" s="142" t="e">
        <f t="shared" si="65"/>
        <v>#N/A</v>
      </c>
      <c r="BP75" s="142" t="e">
        <f t="shared" si="60"/>
        <v>#N/A</v>
      </c>
      <c r="BQ75" s="142" t="e">
        <f>SUM(BP75:$BP$81)</f>
        <v>#N/A</v>
      </c>
      <c r="BR75" s="213" t="e">
        <f t="shared" si="66"/>
        <v>#N/A</v>
      </c>
      <c r="BS75" s="270" t="e">
        <f t="shared" si="61"/>
        <v>#N/A</v>
      </c>
      <c r="BT75" s="514">
        <v>29</v>
      </c>
      <c r="BU75" s="2" t="s">
        <v>340</v>
      </c>
      <c r="BV75" s="435" t="s">
        <v>117</v>
      </c>
      <c r="BW75" s="2"/>
      <c r="BX75" s="518">
        <f t="shared" si="77"/>
        <v>29</v>
      </c>
      <c r="BY75" s="2" t="s">
        <v>292</v>
      </c>
      <c r="BZ75" s="531" t="e">
        <f t="shared" si="86"/>
        <v>#N/A</v>
      </c>
      <c r="CA75" s="2" t="s">
        <v>290</v>
      </c>
      <c r="CB75" s="553" t="s">
        <v>117</v>
      </c>
      <c r="CC75" s="2"/>
      <c r="CD75" s="435" t="s">
        <v>117</v>
      </c>
      <c r="CE75" s="2"/>
      <c r="CF75" s="435" t="s">
        <v>117</v>
      </c>
      <c r="CG75" s="2"/>
      <c r="CH75" s="435" t="s">
        <v>117</v>
      </c>
      <c r="CI75" s="410"/>
    </row>
    <row r="76" spans="1:87" ht="12.75">
      <c r="A76" s="55" t="s">
        <v>37</v>
      </c>
      <c r="B76" s="359" t="e">
        <f>HLOOKUP('HEALTH INEQUALITIES TOOL'!$C$5,LookUpData!$B$1:$CH$256,LookUpData!CN76,FALSE)</f>
        <v>#N/A</v>
      </c>
      <c r="C76" s="2" t="s">
        <v>343</v>
      </c>
      <c r="D76" s="363" t="e">
        <f>LookUpData!CI76*B76</f>
        <v>#N/A</v>
      </c>
      <c r="E76" s="2" t="s">
        <v>350</v>
      </c>
      <c r="F76" s="401" t="e">
        <f t="shared" si="78"/>
        <v>#N/A</v>
      </c>
      <c r="G76" s="2" t="s">
        <v>344</v>
      </c>
      <c r="H76" s="88">
        <v>0.373</v>
      </c>
      <c r="I76" s="2" t="s">
        <v>134</v>
      </c>
      <c r="J76" s="585">
        <v>0.4</v>
      </c>
      <c r="K76" s="2" t="s">
        <v>300</v>
      </c>
      <c r="L76" s="435" t="s">
        <v>117</v>
      </c>
      <c r="M76" s="2"/>
      <c r="N76" s="429">
        <f t="shared" si="79"/>
        <v>0.38699464012251156</v>
      </c>
      <c r="O76" s="2" t="s">
        <v>137</v>
      </c>
      <c r="P76" s="168" t="e">
        <f t="shared" si="69"/>
        <v>#N/A</v>
      </c>
      <c r="Q76" s="44" t="s">
        <v>138</v>
      </c>
      <c r="R76" s="125" t="e">
        <f t="shared" si="80"/>
        <v>#N/A</v>
      </c>
      <c r="S76" s="2" t="s">
        <v>146</v>
      </c>
      <c r="T76" s="119" t="e">
        <f t="shared" si="70"/>
        <v>#N/A</v>
      </c>
      <c r="U76" s="2" t="s">
        <v>105</v>
      </c>
      <c r="V76" s="444" t="s">
        <v>117</v>
      </c>
      <c r="W76" s="44"/>
      <c r="X76" s="468" t="e">
        <f t="shared" si="54"/>
        <v>#N/A</v>
      </c>
      <c r="Y76" s="126" t="s">
        <v>102</v>
      </c>
      <c r="Z76" s="152" t="e">
        <f t="shared" si="55"/>
        <v>#N/A</v>
      </c>
      <c r="AA76" s="142">
        <v>60</v>
      </c>
      <c r="AB76" s="147">
        <v>0.5</v>
      </c>
      <c r="AC76" s="142">
        <v>5</v>
      </c>
      <c r="AD76" s="152" t="e">
        <f t="shared" si="56"/>
        <v>#N/A</v>
      </c>
      <c r="AE76" s="152" t="e">
        <f t="shared" si="62"/>
        <v>#N/A</v>
      </c>
      <c r="AF76" s="142" t="e">
        <f t="shared" si="67"/>
        <v>#N/A</v>
      </c>
      <c r="AG76" s="142" t="e">
        <f t="shared" si="63"/>
        <v>#N/A</v>
      </c>
      <c r="AH76" s="142" t="e">
        <f t="shared" si="57"/>
        <v>#N/A</v>
      </c>
      <c r="AI76" s="141" t="e">
        <f>SUM(AH76:AH$81)</f>
        <v>#N/A</v>
      </c>
      <c r="AJ76" s="168" t="e">
        <f t="shared" si="81"/>
        <v>#N/A</v>
      </c>
      <c r="AK76" s="126" t="s">
        <v>320</v>
      </c>
      <c r="AL76" s="444" t="s">
        <v>117</v>
      </c>
      <c r="AM76" s="126"/>
      <c r="AN76" s="168" t="e">
        <f t="shared" si="71"/>
        <v>#N/A</v>
      </c>
      <c r="AO76" s="164" t="s">
        <v>105</v>
      </c>
      <c r="AP76" s="387">
        <v>1.39</v>
      </c>
      <c r="AQ76" s="126" t="s">
        <v>323</v>
      </c>
      <c r="AR76" s="187">
        <f t="shared" si="72"/>
        <v>0.13113584993691585</v>
      </c>
      <c r="AS76" s="2" t="s">
        <v>325</v>
      </c>
      <c r="AT76" s="563" t="e">
        <f t="shared" si="73"/>
        <v>#N/A</v>
      </c>
      <c r="AU76" s="561" t="s">
        <v>327</v>
      </c>
      <c r="AV76" s="563" t="e">
        <f t="shared" si="82"/>
        <v>#N/A</v>
      </c>
      <c r="AW76" s="561" t="s">
        <v>327</v>
      </c>
      <c r="AX76" s="564" t="e">
        <f t="shared" si="83"/>
        <v>#N/A</v>
      </c>
      <c r="AY76" s="126" t="s">
        <v>329</v>
      </c>
      <c r="AZ76" s="140" t="e">
        <f t="shared" si="74"/>
        <v>#N/A</v>
      </c>
      <c r="BA76" s="126" t="s">
        <v>331</v>
      </c>
      <c r="BB76" s="147" t="e">
        <f t="shared" si="84"/>
        <v>#N/A</v>
      </c>
      <c r="BC76" s="126" t="s">
        <v>333</v>
      </c>
      <c r="BD76" s="147" t="e">
        <f t="shared" si="75"/>
        <v>#N/A</v>
      </c>
      <c r="BE76" s="126" t="s">
        <v>334</v>
      </c>
      <c r="BF76" s="142" t="e">
        <f t="shared" si="76"/>
        <v>#N/A</v>
      </c>
      <c r="BG76" s="126" t="s">
        <v>335</v>
      </c>
      <c r="BH76" s="142" t="e">
        <f t="shared" si="85"/>
        <v>#N/A</v>
      </c>
      <c r="BI76" s="126" t="s">
        <v>337</v>
      </c>
      <c r="BJ76" s="196" t="e">
        <f t="shared" si="58"/>
        <v>#N/A</v>
      </c>
      <c r="BK76" s="126" t="s">
        <v>338</v>
      </c>
      <c r="BL76" s="152" t="e">
        <f t="shared" si="59"/>
        <v>#N/A</v>
      </c>
      <c r="BM76" s="152" t="e">
        <f t="shared" si="64"/>
        <v>#N/A</v>
      </c>
      <c r="BN76" s="142" t="e">
        <f t="shared" si="68"/>
        <v>#N/A</v>
      </c>
      <c r="BO76" s="142" t="e">
        <f t="shared" si="65"/>
        <v>#N/A</v>
      </c>
      <c r="BP76" s="142" t="e">
        <f t="shared" si="60"/>
        <v>#N/A</v>
      </c>
      <c r="BQ76" s="142" t="e">
        <f>SUM(BP76:$BP$81)</f>
        <v>#N/A</v>
      </c>
      <c r="BR76" s="213" t="e">
        <f t="shared" si="66"/>
        <v>#N/A</v>
      </c>
      <c r="BS76" s="270" t="e">
        <f t="shared" si="61"/>
        <v>#N/A</v>
      </c>
      <c r="BT76" s="514">
        <v>29</v>
      </c>
      <c r="BU76" s="2" t="s">
        <v>340</v>
      </c>
      <c r="BV76" s="435" t="s">
        <v>117</v>
      </c>
      <c r="BW76" s="2"/>
      <c r="BX76" s="518">
        <f t="shared" si="77"/>
        <v>29</v>
      </c>
      <c r="BY76" s="2" t="s">
        <v>292</v>
      </c>
      <c r="BZ76" s="531" t="e">
        <f t="shared" si="86"/>
        <v>#N/A</v>
      </c>
      <c r="CA76" s="2" t="s">
        <v>290</v>
      </c>
      <c r="CB76" s="553" t="s">
        <v>117</v>
      </c>
      <c r="CC76" s="2"/>
      <c r="CD76" s="435" t="s">
        <v>117</v>
      </c>
      <c r="CE76" s="2"/>
      <c r="CF76" s="435" t="s">
        <v>117</v>
      </c>
      <c r="CG76" s="2"/>
      <c r="CH76" s="435" t="s">
        <v>117</v>
      </c>
      <c r="CI76" s="410"/>
    </row>
    <row r="77" spans="1:87" ht="12.75">
      <c r="A77" s="55" t="s">
        <v>38</v>
      </c>
      <c r="B77" s="359" t="e">
        <f>HLOOKUP('HEALTH INEQUALITIES TOOL'!$C$5,LookUpData!$B$1:$CH$256,LookUpData!CN77,FALSE)</f>
        <v>#N/A</v>
      </c>
      <c r="C77" s="2" t="s">
        <v>343</v>
      </c>
      <c r="D77" s="363" t="e">
        <f>LookUpData!CI77*B77</f>
        <v>#N/A</v>
      </c>
      <c r="E77" s="2" t="s">
        <v>350</v>
      </c>
      <c r="F77" s="401" t="e">
        <f t="shared" si="78"/>
        <v>#N/A</v>
      </c>
      <c r="G77" s="2" t="s">
        <v>344</v>
      </c>
      <c r="H77" s="88">
        <v>0.345</v>
      </c>
      <c r="I77" s="2" t="s">
        <v>134</v>
      </c>
      <c r="J77" s="585">
        <v>0.4</v>
      </c>
      <c r="K77" s="2" t="s">
        <v>300</v>
      </c>
      <c r="L77" s="435" t="s">
        <v>117</v>
      </c>
      <c r="M77" s="2"/>
      <c r="N77" s="429">
        <f t="shared" si="79"/>
        <v>0.35794410413476263</v>
      </c>
      <c r="O77" s="2" t="s">
        <v>137</v>
      </c>
      <c r="P77" s="168" t="e">
        <f t="shared" si="69"/>
        <v>#N/A</v>
      </c>
      <c r="Q77" s="44" t="s">
        <v>138</v>
      </c>
      <c r="R77" s="125" t="e">
        <f t="shared" si="80"/>
        <v>#N/A</v>
      </c>
      <c r="S77" s="2" t="s">
        <v>146</v>
      </c>
      <c r="T77" s="119" t="e">
        <f t="shared" si="70"/>
        <v>#N/A</v>
      </c>
      <c r="U77" s="2" t="s">
        <v>105</v>
      </c>
      <c r="V77" s="444" t="s">
        <v>117</v>
      </c>
      <c r="W77" s="44"/>
      <c r="X77" s="468" t="e">
        <f t="shared" si="54"/>
        <v>#N/A</v>
      </c>
      <c r="Y77" s="126" t="s">
        <v>102</v>
      </c>
      <c r="Z77" s="152" t="e">
        <f t="shared" si="55"/>
        <v>#N/A</v>
      </c>
      <c r="AA77" s="142">
        <v>65</v>
      </c>
      <c r="AB77" s="147">
        <v>0.5</v>
      </c>
      <c r="AC77" s="142">
        <v>5</v>
      </c>
      <c r="AD77" s="152" t="e">
        <f t="shared" si="56"/>
        <v>#N/A</v>
      </c>
      <c r="AE77" s="152" t="e">
        <f t="shared" si="62"/>
        <v>#N/A</v>
      </c>
      <c r="AF77" s="142" t="e">
        <f t="shared" si="67"/>
        <v>#N/A</v>
      </c>
      <c r="AG77" s="142" t="e">
        <f t="shared" si="63"/>
        <v>#N/A</v>
      </c>
      <c r="AH77" s="142" t="e">
        <f t="shared" si="57"/>
        <v>#N/A</v>
      </c>
      <c r="AI77" s="141" t="e">
        <f>SUM(AH77:AH$81)</f>
        <v>#N/A</v>
      </c>
      <c r="AJ77" s="168" t="e">
        <f t="shared" si="81"/>
        <v>#N/A</v>
      </c>
      <c r="AK77" s="126" t="s">
        <v>320</v>
      </c>
      <c r="AL77" s="444" t="s">
        <v>117</v>
      </c>
      <c r="AM77" s="126"/>
      <c r="AN77" s="168" t="e">
        <f t="shared" si="71"/>
        <v>#N/A</v>
      </c>
      <c r="AO77" s="164" t="s">
        <v>105</v>
      </c>
      <c r="AP77" s="387">
        <v>1.39</v>
      </c>
      <c r="AQ77" s="126" t="s">
        <v>323</v>
      </c>
      <c r="AR77" s="187">
        <f t="shared" si="72"/>
        <v>0.12249773695458673</v>
      </c>
      <c r="AS77" s="2" t="s">
        <v>325</v>
      </c>
      <c r="AT77" s="563" t="e">
        <f t="shared" si="73"/>
        <v>#N/A</v>
      </c>
      <c r="AU77" s="561" t="s">
        <v>327</v>
      </c>
      <c r="AV77" s="563" t="e">
        <f t="shared" si="82"/>
        <v>#N/A</v>
      </c>
      <c r="AW77" s="561" t="s">
        <v>327</v>
      </c>
      <c r="AX77" s="564" t="e">
        <f t="shared" si="83"/>
        <v>#N/A</v>
      </c>
      <c r="AY77" s="126" t="s">
        <v>329</v>
      </c>
      <c r="AZ77" s="140" t="e">
        <f t="shared" si="74"/>
        <v>#N/A</v>
      </c>
      <c r="BA77" s="126" t="s">
        <v>331</v>
      </c>
      <c r="BB77" s="147" t="e">
        <f t="shared" si="84"/>
        <v>#N/A</v>
      </c>
      <c r="BC77" s="126" t="s">
        <v>333</v>
      </c>
      <c r="BD77" s="147" t="e">
        <f t="shared" si="75"/>
        <v>#N/A</v>
      </c>
      <c r="BE77" s="126" t="s">
        <v>334</v>
      </c>
      <c r="BF77" s="142" t="e">
        <f t="shared" si="76"/>
        <v>#N/A</v>
      </c>
      <c r="BG77" s="126" t="s">
        <v>335</v>
      </c>
      <c r="BH77" s="142" t="e">
        <f t="shared" si="85"/>
        <v>#N/A</v>
      </c>
      <c r="BI77" s="126" t="s">
        <v>337</v>
      </c>
      <c r="BJ77" s="196" t="e">
        <f t="shared" si="58"/>
        <v>#N/A</v>
      </c>
      <c r="BK77" s="126" t="s">
        <v>338</v>
      </c>
      <c r="BL77" s="152" t="e">
        <f t="shared" si="59"/>
        <v>#N/A</v>
      </c>
      <c r="BM77" s="152" t="e">
        <f t="shared" si="64"/>
        <v>#N/A</v>
      </c>
      <c r="BN77" s="142" t="e">
        <f t="shared" si="68"/>
        <v>#N/A</v>
      </c>
      <c r="BO77" s="142" t="e">
        <f t="shared" si="65"/>
        <v>#N/A</v>
      </c>
      <c r="BP77" s="142" t="e">
        <f t="shared" si="60"/>
        <v>#N/A</v>
      </c>
      <c r="BQ77" s="142" t="e">
        <f>SUM(BP77:$BP$81)</f>
        <v>#N/A</v>
      </c>
      <c r="BR77" s="213" t="e">
        <f t="shared" si="66"/>
        <v>#N/A</v>
      </c>
      <c r="BS77" s="270" t="e">
        <f t="shared" si="61"/>
        <v>#N/A</v>
      </c>
      <c r="BT77" s="514">
        <v>28.9</v>
      </c>
      <c r="BU77" s="2" t="s">
        <v>340</v>
      </c>
      <c r="BV77" s="435" t="s">
        <v>117</v>
      </c>
      <c r="BW77" s="2"/>
      <c r="BX77" s="518">
        <f t="shared" si="77"/>
        <v>28.9</v>
      </c>
      <c r="BY77" s="2" t="s">
        <v>292</v>
      </c>
      <c r="BZ77" s="531" t="e">
        <f t="shared" si="86"/>
        <v>#N/A</v>
      </c>
      <c r="CA77" s="2" t="s">
        <v>290</v>
      </c>
      <c r="CB77" s="553" t="s">
        <v>117</v>
      </c>
      <c r="CC77" s="2"/>
      <c r="CD77" s="435" t="s">
        <v>117</v>
      </c>
      <c r="CE77" s="2"/>
      <c r="CF77" s="435" t="s">
        <v>117</v>
      </c>
      <c r="CG77" s="2"/>
      <c r="CH77" s="435" t="s">
        <v>117</v>
      </c>
      <c r="CI77" s="410"/>
    </row>
    <row r="78" spans="1:87" ht="12.75">
      <c r="A78" s="55" t="s">
        <v>39</v>
      </c>
      <c r="B78" s="359" t="e">
        <f>HLOOKUP('HEALTH INEQUALITIES TOOL'!$C$5,LookUpData!$B$1:$CH$256,LookUpData!CN78,FALSE)</f>
        <v>#N/A</v>
      </c>
      <c r="C78" s="2" t="s">
        <v>343</v>
      </c>
      <c r="D78" s="363" t="e">
        <f>LookUpData!CI78*B78</f>
        <v>#N/A</v>
      </c>
      <c r="E78" s="2" t="s">
        <v>350</v>
      </c>
      <c r="F78" s="401" t="e">
        <f t="shared" si="78"/>
        <v>#N/A</v>
      </c>
      <c r="G78" s="2" t="s">
        <v>344</v>
      </c>
      <c r="H78" s="88">
        <v>0.345</v>
      </c>
      <c r="I78" s="2" t="s">
        <v>134</v>
      </c>
      <c r="J78" s="585">
        <v>0.4</v>
      </c>
      <c r="K78" s="2" t="s">
        <v>300</v>
      </c>
      <c r="L78" s="435" t="s">
        <v>117</v>
      </c>
      <c r="M78" s="2"/>
      <c r="N78" s="429">
        <f t="shared" si="79"/>
        <v>0.35794410413476263</v>
      </c>
      <c r="O78" s="2" t="s">
        <v>137</v>
      </c>
      <c r="P78" s="168" t="e">
        <f t="shared" si="69"/>
        <v>#N/A</v>
      </c>
      <c r="Q78" s="44" t="s">
        <v>138</v>
      </c>
      <c r="R78" s="125" t="e">
        <f t="shared" si="80"/>
        <v>#N/A</v>
      </c>
      <c r="S78" s="2" t="s">
        <v>146</v>
      </c>
      <c r="T78" s="119" t="e">
        <f t="shared" si="70"/>
        <v>#N/A</v>
      </c>
      <c r="U78" s="2" t="s">
        <v>105</v>
      </c>
      <c r="V78" s="444" t="s">
        <v>117</v>
      </c>
      <c r="W78" s="44"/>
      <c r="X78" s="468" t="e">
        <f t="shared" si="54"/>
        <v>#N/A</v>
      </c>
      <c r="Y78" s="126" t="s">
        <v>102</v>
      </c>
      <c r="Z78" s="152" t="e">
        <f t="shared" si="55"/>
        <v>#N/A</v>
      </c>
      <c r="AA78" s="142">
        <v>70</v>
      </c>
      <c r="AB78" s="147">
        <v>0.5</v>
      </c>
      <c r="AC78" s="142">
        <v>5</v>
      </c>
      <c r="AD78" s="152" t="e">
        <f t="shared" si="56"/>
        <v>#N/A</v>
      </c>
      <c r="AE78" s="152" t="e">
        <f t="shared" si="62"/>
        <v>#N/A</v>
      </c>
      <c r="AF78" s="142" t="e">
        <f t="shared" si="67"/>
        <v>#N/A</v>
      </c>
      <c r="AG78" s="142" t="e">
        <f t="shared" si="63"/>
        <v>#N/A</v>
      </c>
      <c r="AH78" s="142" t="e">
        <f t="shared" si="57"/>
        <v>#N/A</v>
      </c>
      <c r="AI78" s="141" t="e">
        <f>SUM(AH78:AH$81)</f>
        <v>#N/A</v>
      </c>
      <c r="AJ78" s="168" t="e">
        <f t="shared" si="81"/>
        <v>#N/A</v>
      </c>
      <c r="AK78" s="126" t="s">
        <v>320</v>
      </c>
      <c r="AL78" s="444" t="s">
        <v>117</v>
      </c>
      <c r="AM78" s="126"/>
      <c r="AN78" s="168" t="e">
        <f t="shared" si="71"/>
        <v>#N/A</v>
      </c>
      <c r="AO78" s="164" t="s">
        <v>105</v>
      </c>
      <c r="AP78" s="387">
        <v>1.39</v>
      </c>
      <c r="AQ78" s="126" t="s">
        <v>323</v>
      </c>
      <c r="AR78" s="187">
        <f t="shared" si="72"/>
        <v>0.12249773695458673</v>
      </c>
      <c r="AS78" s="2" t="s">
        <v>325</v>
      </c>
      <c r="AT78" s="563" t="e">
        <f t="shared" si="73"/>
        <v>#N/A</v>
      </c>
      <c r="AU78" s="561" t="s">
        <v>327</v>
      </c>
      <c r="AV78" s="563" t="e">
        <f t="shared" si="82"/>
        <v>#N/A</v>
      </c>
      <c r="AW78" s="561" t="s">
        <v>327</v>
      </c>
      <c r="AX78" s="564" t="e">
        <f t="shared" si="83"/>
        <v>#N/A</v>
      </c>
      <c r="AY78" s="126" t="s">
        <v>329</v>
      </c>
      <c r="AZ78" s="140" t="e">
        <f t="shared" si="74"/>
        <v>#N/A</v>
      </c>
      <c r="BA78" s="126" t="s">
        <v>331</v>
      </c>
      <c r="BB78" s="147" t="e">
        <f t="shared" si="84"/>
        <v>#N/A</v>
      </c>
      <c r="BC78" s="126" t="s">
        <v>333</v>
      </c>
      <c r="BD78" s="147" t="e">
        <f t="shared" si="75"/>
        <v>#N/A</v>
      </c>
      <c r="BE78" s="126" t="s">
        <v>334</v>
      </c>
      <c r="BF78" s="142" t="e">
        <f t="shared" si="76"/>
        <v>#N/A</v>
      </c>
      <c r="BG78" s="126" t="s">
        <v>335</v>
      </c>
      <c r="BH78" s="142" t="e">
        <f t="shared" si="85"/>
        <v>#N/A</v>
      </c>
      <c r="BI78" s="126" t="s">
        <v>337</v>
      </c>
      <c r="BJ78" s="196" t="e">
        <f t="shared" si="58"/>
        <v>#N/A</v>
      </c>
      <c r="BK78" s="126" t="s">
        <v>338</v>
      </c>
      <c r="BL78" s="152" t="e">
        <f t="shared" si="59"/>
        <v>#N/A</v>
      </c>
      <c r="BM78" s="152" t="e">
        <f t="shared" si="64"/>
        <v>#N/A</v>
      </c>
      <c r="BN78" s="142" t="e">
        <f t="shared" si="68"/>
        <v>#N/A</v>
      </c>
      <c r="BO78" s="142" t="e">
        <f t="shared" si="65"/>
        <v>#N/A</v>
      </c>
      <c r="BP78" s="142" t="e">
        <f t="shared" si="60"/>
        <v>#N/A</v>
      </c>
      <c r="BQ78" s="142" t="e">
        <f>SUM(BP78:$BP$81)</f>
        <v>#N/A</v>
      </c>
      <c r="BR78" s="213" t="e">
        <f t="shared" si="66"/>
        <v>#N/A</v>
      </c>
      <c r="BS78" s="270" t="e">
        <f t="shared" si="61"/>
        <v>#N/A</v>
      </c>
      <c r="BT78" s="514">
        <v>28.9</v>
      </c>
      <c r="BU78" s="2" t="s">
        <v>340</v>
      </c>
      <c r="BV78" s="435" t="s">
        <v>117</v>
      </c>
      <c r="BW78" s="2"/>
      <c r="BX78" s="518">
        <f t="shared" si="77"/>
        <v>28.9</v>
      </c>
      <c r="BY78" s="2" t="s">
        <v>292</v>
      </c>
      <c r="BZ78" s="531" t="e">
        <f t="shared" si="86"/>
        <v>#N/A</v>
      </c>
      <c r="CA78" s="2" t="s">
        <v>290</v>
      </c>
      <c r="CB78" s="553" t="s">
        <v>117</v>
      </c>
      <c r="CC78" s="2"/>
      <c r="CD78" s="435" t="s">
        <v>117</v>
      </c>
      <c r="CE78" s="2"/>
      <c r="CF78" s="435" t="s">
        <v>117</v>
      </c>
      <c r="CG78" s="2"/>
      <c r="CH78" s="435" t="s">
        <v>117</v>
      </c>
      <c r="CI78" s="410"/>
    </row>
    <row r="79" spans="1:87" ht="12.75">
      <c r="A79" s="55" t="s">
        <v>40</v>
      </c>
      <c r="B79" s="359" t="e">
        <f>HLOOKUP('HEALTH INEQUALITIES TOOL'!$C$5,LookUpData!$B$1:$CH$256,LookUpData!CN79,FALSE)</f>
        <v>#N/A</v>
      </c>
      <c r="C79" s="2" t="s">
        <v>343</v>
      </c>
      <c r="D79" s="363" t="e">
        <f>LookUpData!CI79*B79</f>
        <v>#N/A</v>
      </c>
      <c r="E79" s="2" t="s">
        <v>350</v>
      </c>
      <c r="F79" s="406"/>
      <c r="G79" s="2"/>
      <c r="H79" s="87"/>
      <c r="I79" s="2"/>
      <c r="J79" s="583"/>
      <c r="K79" s="2"/>
      <c r="L79" s="440"/>
      <c r="M79" s="2"/>
      <c r="N79" s="175"/>
      <c r="O79" s="2"/>
      <c r="P79" s="172"/>
      <c r="Q79" s="44"/>
      <c r="R79" s="124"/>
      <c r="S79" s="2"/>
      <c r="T79" s="124"/>
      <c r="U79" s="2"/>
      <c r="V79" s="453"/>
      <c r="W79" s="44"/>
      <c r="X79" s="468" t="e">
        <f t="shared" si="54"/>
        <v>#N/A</v>
      </c>
      <c r="Y79" s="126" t="s">
        <v>102</v>
      </c>
      <c r="Z79" s="152" t="e">
        <f t="shared" si="55"/>
        <v>#N/A</v>
      </c>
      <c r="AA79" s="142">
        <v>75</v>
      </c>
      <c r="AB79" s="147">
        <v>0.5</v>
      </c>
      <c r="AC79" s="142">
        <v>5</v>
      </c>
      <c r="AD79" s="152" t="e">
        <f t="shared" si="56"/>
        <v>#N/A</v>
      </c>
      <c r="AE79" s="152" t="e">
        <f t="shared" si="62"/>
        <v>#N/A</v>
      </c>
      <c r="AF79" s="142" t="e">
        <f t="shared" si="67"/>
        <v>#N/A</v>
      </c>
      <c r="AG79" s="142" t="e">
        <f t="shared" si="63"/>
        <v>#N/A</v>
      </c>
      <c r="AH79" s="142" t="e">
        <f t="shared" si="57"/>
        <v>#N/A</v>
      </c>
      <c r="AI79" s="141" t="e">
        <f>SUM(AH79:AH$81)</f>
        <v>#N/A</v>
      </c>
      <c r="AJ79" s="172"/>
      <c r="AK79" s="126"/>
      <c r="AL79" s="453"/>
      <c r="AM79" s="126"/>
      <c r="AN79" s="172"/>
      <c r="AO79" s="164"/>
      <c r="AP79" s="391"/>
      <c r="AQ79" s="126"/>
      <c r="AR79" s="192"/>
      <c r="AS79" s="126"/>
      <c r="AT79" s="565"/>
      <c r="AU79" s="561"/>
      <c r="AV79" s="565"/>
      <c r="AW79" s="561"/>
      <c r="AX79" s="562"/>
      <c r="AY79" s="126"/>
      <c r="AZ79" s="195"/>
      <c r="BA79" s="126"/>
      <c r="BB79" s="172"/>
      <c r="BC79" s="126"/>
      <c r="BD79" s="172"/>
      <c r="BE79" s="126"/>
      <c r="BF79" s="172"/>
      <c r="BG79" s="126"/>
      <c r="BH79" s="142" t="e">
        <f>D79</f>
        <v>#N/A</v>
      </c>
      <c r="BI79" s="126" t="s">
        <v>336</v>
      </c>
      <c r="BJ79" s="196" t="e">
        <f t="shared" si="58"/>
        <v>#N/A</v>
      </c>
      <c r="BK79" s="126" t="s">
        <v>338</v>
      </c>
      <c r="BL79" s="152" t="e">
        <f t="shared" si="59"/>
        <v>#N/A</v>
      </c>
      <c r="BM79" s="152" t="e">
        <f t="shared" si="64"/>
        <v>#N/A</v>
      </c>
      <c r="BN79" s="142" t="e">
        <f t="shared" si="68"/>
        <v>#N/A</v>
      </c>
      <c r="BO79" s="142" t="e">
        <f t="shared" si="65"/>
        <v>#N/A</v>
      </c>
      <c r="BP79" s="142" t="e">
        <f t="shared" si="60"/>
        <v>#N/A</v>
      </c>
      <c r="BQ79" s="142" t="e">
        <f>SUM(BP79:$BP$81)</f>
        <v>#N/A</v>
      </c>
      <c r="BR79" s="213" t="e">
        <f t="shared" si="66"/>
        <v>#N/A</v>
      </c>
      <c r="BS79" s="270" t="e">
        <f t="shared" si="61"/>
        <v>#N/A</v>
      </c>
      <c r="BT79" s="515"/>
      <c r="BU79" s="126"/>
      <c r="BV79" s="440"/>
      <c r="BW79" s="2"/>
      <c r="BX79" s="520"/>
      <c r="BY79" s="2"/>
      <c r="BZ79" s="530"/>
      <c r="CA79" s="2"/>
      <c r="CB79" s="555"/>
      <c r="CC79" s="2"/>
      <c r="CD79" s="440"/>
      <c r="CE79" s="2"/>
      <c r="CF79" s="440"/>
      <c r="CG79" s="2"/>
      <c r="CH79" s="440"/>
      <c r="CI79" s="410"/>
    </row>
    <row r="80" spans="1:87" ht="12.75">
      <c r="A80" s="55" t="s">
        <v>41</v>
      </c>
      <c r="B80" s="359" t="e">
        <f>HLOOKUP('HEALTH INEQUALITIES TOOL'!$C$5,LookUpData!$B$1:$CH$256,LookUpData!CN80,FALSE)</f>
        <v>#N/A</v>
      </c>
      <c r="C80" s="2" t="s">
        <v>343</v>
      </c>
      <c r="D80" s="363" t="e">
        <f>LookUpData!CI80*B80</f>
        <v>#N/A</v>
      </c>
      <c r="E80" s="2" t="s">
        <v>350</v>
      </c>
      <c r="F80" s="406"/>
      <c r="G80" s="2"/>
      <c r="H80" s="87"/>
      <c r="I80" s="2"/>
      <c r="J80" s="583"/>
      <c r="K80" s="2"/>
      <c r="L80" s="440"/>
      <c r="M80" s="2"/>
      <c r="N80" s="175"/>
      <c r="O80" s="2"/>
      <c r="P80" s="172"/>
      <c r="Q80" s="44"/>
      <c r="R80" s="124"/>
      <c r="S80" s="2"/>
      <c r="T80" s="124"/>
      <c r="U80" s="2"/>
      <c r="V80" s="453"/>
      <c r="W80" s="44"/>
      <c r="X80" s="468" t="e">
        <f t="shared" si="54"/>
        <v>#N/A</v>
      </c>
      <c r="Y80" s="126" t="s">
        <v>102</v>
      </c>
      <c r="Z80" s="152" t="e">
        <f t="shared" si="55"/>
        <v>#N/A</v>
      </c>
      <c r="AA80" s="142">
        <v>80</v>
      </c>
      <c r="AB80" s="147">
        <v>0.5</v>
      </c>
      <c r="AC80" s="142">
        <v>5</v>
      </c>
      <c r="AD80" s="152" t="e">
        <f t="shared" si="56"/>
        <v>#N/A</v>
      </c>
      <c r="AE80" s="152" t="e">
        <f t="shared" si="62"/>
        <v>#N/A</v>
      </c>
      <c r="AF80" s="142" t="e">
        <f t="shared" si="67"/>
        <v>#N/A</v>
      </c>
      <c r="AG80" s="142" t="e">
        <f t="shared" si="63"/>
        <v>#N/A</v>
      </c>
      <c r="AH80" s="142" t="e">
        <f t="shared" si="57"/>
        <v>#N/A</v>
      </c>
      <c r="AI80" s="141" t="e">
        <f>SUM(AH80:AH$81)</f>
        <v>#N/A</v>
      </c>
      <c r="AJ80" s="172"/>
      <c r="AK80" s="126"/>
      <c r="AL80" s="453"/>
      <c r="AM80" s="126"/>
      <c r="AN80" s="172"/>
      <c r="AO80" s="164"/>
      <c r="AP80" s="391"/>
      <c r="AQ80" s="126"/>
      <c r="AR80" s="192"/>
      <c r="AS80" s="126"/>
      <c r="AT80" s="565"/>
      <c r="AU80" s="561"/>
      <c r="AV80" s="565"/>
      <c r="AW80" s="561"/>
      <c r="AX80" s="562"/>
      <c r="AY80" s="126"/>
      <c r="AZ80" s="195"/>
      <c r="BA80" s="126"/>
      <c r="BB80" s="172"/>
      <c r="BC80" s="126"/>
      <c r="BD80" s="172"/>
      <c r="BE80" s="126"/>
      <c r="BF80" s="172"/>
      <c r="BG80" s="126"/>
      <c r="BH80" s="142" t="e">
        <f aca="true" t="shared" si="87" ref="BH80:BH86">D80</f>
        <v>#N/A</v>
      </c>
      <c r="BI80" s="126" t="s">
        <v>336</v>
      </c>
      <c r="BJ80" s="196" t="e">
        <f t="shared" si="58"/>
        <v>#N/A</v>
      </c>
      <c r="BK80" s="126" t="s">
        <v>338</v>
      </c>
      <c r="BL80" s="152" t="e">
        <f t="shared" si="59"/>
        <v>#N/A</v>
      </c>
      <c r="BM80" s="152" t="e">
        <f t="shared" si="64"/>
        <v>#N/A</v>
      </c>
      <c r="BN80" s="142" t="e">
        <f t="shared" si="68"/>
        <v>#N/A</v>
      </c>
      <c r="BO80" s="142" t="e">
        <f t="shared" si="65"/>
        <v>#N/A</v>
      </c>
      <c r="BP80" s="142" t="e">
        <f t="shared" si="60"/>
        <v>#N/A</v>
      </c>
      <c r="BQ80" s="142" t="e">
        <f>SUM(BP80:$BP$81)</f>
        <v>#N/A</v>
      </c>
      <c r="BR80" s="213" t="e">
        <f t="shared" si="66"/>
        <v>#N/A</v>
      </c>
      <c r="BS80" s="270" t="e">
        <f t="shared" si="61"/>
        <v>#N/A</v>
      </c>
      <c r="BT80" s="515"/>
      <c r="BU80" s="126"/>
      <c r="BV80" s="440"/>
      <c r="BW80" s="2"/>
      <c r="BX80" s="520"/>
      <c r="BY80" s="2"/>
      <c r="BZ80" s="530"/>
      <c r="CA80" s="2"/>
      <c r="CB80" s="555"/>
      <c r="CC80" s="2"/>
      <c r="CD80" s="440"/>
      <c r="CE80" s="2"/>
      <c r="CF80" s="440"/>
      <c r="CG80" s="2"/>
      <c r="CH80" s="440"/>
      <c r="CI80" s="410"/>
    </row>
    <row r="81" spans="1:87" ht="12.75">
      <c r="A81" s="55" t="s">
        <v>86</v>
      </c>
      <c r="B81" s="359" t="e">
        <f>HLOOKUP('HEALTH INEQUALITIES TOOL'!$C$5,LookUpData!$B$1:$CH$256,LookUpData!CN81,FALSE)</f>
        <v>#N/A</v>
      </c>
      <c r="C81" s="2" t="s">
        <v>343</v>
      </c>
      <c r="D81" s="363" t="e">
        <f>LookUpData!CI81*B81</f>
        <v>#N/A</v>
      </c>
      <c r="E81" s="2" t="s">
        <v>350</v>
      </c>
      <c r="F81" s="406"/>
      <c r="G81" s="2"/>
      <c r="H81" s="87"/>
      <c r="I81" s="2"/>
      <c r="J81" s="583"/>
      <c r="K81" s="2"/>
      <c r="L81" s="440"/>
      <c r="M81" s="2"/>
      <c r="N81" s="175"/>
      <c r="O81" s="2"/>
      <c r="P81" s="172"/>
      <c r="Q81" s="44"/>
      <c r="R81" s="124"/>
      <c r="S81" s="2"/>
      <c r="T81" s="124"/>
      <c r="U81" s="2"/>
      <c r="V81" s="453"/>
      <c r="W81" s="44"/>
      <c r="X81" s="468" t="e">
        <f t="shared" si="54"/>
        <v>#N/A</v>
      </c>
      <c r="Y81" s="126" t="s">
        <v>102</v>
      </c>
      <c r="Z81" s="152" t="e">
        <f t="shared" si="55"/>
        <v>#N/A</v>
      </c>
      <c r="AA81" s="142">
        <v>85</v>
      </c>
      <c r="AB81" s="147">
        <v>0.5</v>
      </c>
      <c r="AC81" s="142" t="e">
        <f>2/Z81</f>
        <v>#N/A</v>
      </c>
      <c r="AD81" s="152" t="e">
        <f t="shared" si="56"/>
        <v>#N/A</v>
      </c>
      <c r="AE81" s="152" t="e">
        <f t="shared" si="62"/>
        <v>#N/A</v>
      </c>
      <c r="AF81" s="142" t="e">
        <f t="shared" si="67"/>
        <v>#N/A</v>
      </c>
      <c r="AG81" s="142" t="e">
        <f>AF81</f>
        <v>#N/A</v>
      </c>
      <c r="AH81" s="142" t="e">
        <f>AC81*(AB81*AG81)</f>
        <v>#N/A</v>
      </c>
      <c r="AI81" s="141" t="e">
        <f>SUM(AH81:AH$81)</f>
        <v>#N/A</v>
      </c>
      <c r="AJ81" s="172"/>
      <c r="AK81" s="126"/>
      <c r="AL81" s="453"/>
      <c r="AM81" s="126"/>
      <c r="AN81" s="229"/>
      <c r="AO81" s="164"/>
      <c r="AP81" s="391"/>
      <c r="AQ81" s="126"/>
      <c r="AR81" s="192"/>
      <c r="AS81" s="126"/>
      <c r="AT81" s="565"/>
      <c r="AU81" s="561"/>
      <c r="AV81" s="565"/>
      <c r="AW81" s="561"/>
      <c r="AX81" s="562"/>
      <c r="AY81" s="126"/>
      <c r="AZ81" s="195"/>
      <c r="BA81" s="126"/>
      <c r="BB81" s="172"/>
      <c r="BC81" s="126"/>
      <c r="BD81" s="172"/>
      <c r="BE81" s="126"/>
      <c r="BF81" s="172"/>
      <c r="BG81" s="126"/>
      <c r="BH81" s="142" t="e">
        <f t="shared" si="87"/>
        <v>#N/A</v>
      </c>
      <c r="BI81" s="126" t="s">
        <v>336</v>
      </c>
      <c r="BJ81" s="196" t="e">
        <f t="shared" si="58"/>
        <v>#N/A</v>
      </c>
      <c r="BK81" s="126" t="s">
        <v>338</v>
      </c>
      <c r="BL81" s="152" t="e">
        <f t="shared" si="59"/>
        <v>#N/A</v>
      </c>
      <c r="BM81" s="152" t="e">
        <f t="shared" si="64"/>
        <v>#N/A</v>
      </c>
      <c r="BN81" s="142" t="e">
        <f t="shared" si="68"/>
        <v>#N/A</v>
      </c>
      <c r="BO81" s="142" t="e">
        <f>BN81</f>
        <v>#N/A</v>
      </c>
      <c r="BP81" s="142" t="e">
        <f>AC81*(AB81*BO81)</f>
        <v>#N/A</v>
      </c>
      <c r="BQ81" s="142" t="e">
        <f>SUM(BP81:$BP$81)</f>
        <v>#N/A</v>
      </c>
      <c r="BR81" s="213" t="e">
        <f t="shared" si="66"/>
        <v>#N/A</v>
      </c>
      <c r="BS81" s="270" t="e">
        <f t="shared" si="61"/>
        <v>#N/A</v>
      </c>
      <c r="BT81" s="515"/>
      <c r="BU81" s="126"/>
      <c r="BV81" s="440"/>
      <c r="BW81" s="2"/>
      <c r="BX81" s="520"/>
      <c r="BY81" s="2"/>
      <c r="BZ81" s="530"/>
      <c r="CA81" s="2"/>
      <c r="CB81" s="555"/>
      <c r="CC81" s="2"/>
      <c r="CD81" s="440"/>
      <c r="CE81" s="2"/>
      <c r="CF81" s="440"/>
      <c r="CG81" s="2"/>
      <c r="CH81" s="440"/>
      <c r="CI81" s="410"/>
    </row>
    <row r="82" spans="1:87" ht="12.75">
      <c r="A82" s="55" t="s">
        <v>87</v>
      </c>
      <c r="B82" s="359" t="e">
        <f>HLOOKUP('HEALTH INEQUALITIES TOOL'!$C$5,LookUpData!$B$1:$CH$256,LookUpData!CN82,FALSE)</f>
        <v>#N/A</v>
      </c>
      <c r="C82" s="2" t="s">
        <v>343</v>
      </c>
      <c r="D82" s="363" t="e">
        <f>LookUpData!CI82*B82</f>
        <v>#N/A</v>
      </c>
      <c r="E82" s="2" t="s">
        <v>350</v>
      </c>
      <c r="F82" s="406"/>
      <c r="G82" s="2"/>
      <c r="H82" s="87"/>
      <c r="I82" s="2"/>
      <c r="J82" s="583"/>
      <c r="K82" s="2"/>
      <c r="L82" s="440"/>
      <c r="M82" s="2"/>
      <c r="N82" s="175"/>
      <c r="O82" s="2"/>
      <c r="P82" s="172"/>
      <c r="Q82" s="44"/>
      <c r="R82" s="124"/>
      <c r="S82" s="2"/>
      <c r="T82" s="124"/>
      <c r="U82" s="2"/>
      <c r="V82" s="453"/>
      <c r="W82" s="44"/>
      <c r="X82" s="468" t="e">
        <f t="shared" si="54"/>
        <v>#N/A</v>
      </c>
      <c r="Y82" s="126" t="s">
        <v>102</v>
      </c>
      <c r="Z82" s="152" t="e">
        <f t="shared" si="55"/>
        <v>#N/A</v>
      </c>
      <c r="AA82" s="142">
        <v>0</v>
      </c>
      <c r="AB82" s="147">
        <v>0.1</v>
      </c>
      <c r="AC82" s="142">
        <v>1</v>
      </c>
      <c r="AD82" s="152" t="e">
        <f t="shared" si="56"/>
        <v>#N/A</v>
      </c>
      <c r="AE82" s="152" t="e">
        <f t="shared" si="62"/>
        <v>#N/A</v>
      </c>
      <c r="AF82" s="142">
        <v>100000</v>
      </c>
      <c r="AG82" s="142" t="e">
        <f aca="true" t="shared" si="88" ref="AG82:AG99">AF82-AF83</f>
        <v>#N/A</v>
      </c>
      <c r="AH82" s="142" t="e">
        <f aca="true" t="shared" si="89" ref="AH82:AH99">AC82*(AF83+(AB82*AG82))</f>
        <v>#N/A</v>
      </c>
      <c r="AI82" s="141" t="e">
        <f>SUM(AH82:AH$100)</f>
        <v>#N/A</v>
      </c>
      <c r="AJ82" s="172"/>
      <c r="AK82" s="126"/>
      <c r="AL82" s="453"/>
      <c r="AM82" s="126"/>
      <c r="AN82" s="172"/>
      <c r="AO82" s="164"/>
      <c r="AP82" s="391"/>
      <c r="AQ82" s="126"/>
      <c r="AR82" s="192"/>
      <c r="AS82" s="126"/>
      <c r="AT82" s="565"/>
      <c r="AU82" s="561"/>
      <c r="AV82" s="565"/>
      <c r="AW82" s="561"/>
      <c r="AX82" s="562"/>
      <c r="AY82" s="126"/>
      <c r="AZ82" s="195"/>
      <c r="BA82" s="126"/>
      <c r="BB82" s="172"/>
      <c r="BC82" s="126"/>
      <c r="BD82" s="172"/>
      <c r="BE82" s="126"/>
      <c r="BF82" s="172"/>
      <c r="BG82" s="126"/>
      <c r="BH82" s="142" t="e">
        <f t="shared" si="87"/>
        <v>#N/A</v>
      </c>
      <c r="BI82" s="126" t="s">
        <v>336</v>
      </c>
      <c r="BJ82" s="196" t="e">
        <f t="shared" si="58"/>
        <v>#N/A</v>
      </c>
      <c r="BK82" s="126" t="s">
        <v>338</v>
      </c>
      <c r="BL82" s="152" t="e">
        <f t="shared" si="59"/>
        <v>#N/A</v>
      </c>
      <c r="BM82" s="152" t="e">
        <f t="shared" si="64"/>
        <v>#N/A</v>
      </c>
      <c r="BN82" s="142">
        <v>100000</v>
      </c>
      <c r="BO82" s="142" t="e">
        <f aca="true" t="shared" si="90" ref="BO82:BO99">BN82-BN83</f>
        <v>#N/A</v>
      </c>
      <c r="BP82" s="142" t="e">
        <f aca="true" t="shared" si="91" ref="BP82:BP99">AC82*(BN83+(AB82*BO82))</f>
        <v>#N/A</v>
      </c>
      <c r="BQ82" s="142" t="e">
        <f>SUM(BP82:$BP$100)</f>
        <v>#N/A</v>
      </c>
      <c r="BR82" s="213" t="e">
        <f t="shared" si="66"/>
        <v>#N/A</v>
      </c>
      <c r="BS82" s="270" t="e">
        <f t="shared" si="61"/>
        <v>#N/A</v>
      </c>
      <c r="BT82" s="515"/>
      <c r="BU82" s="126"/>
      <c r="BV82" s="440"/>
      <c r="BW82" s="2"/>
      <c r="BX82" s="520"/>
      <c r="BY82" s="2"/>
      <c r="BZ82" s="530"/>
      <c r="CA82" s="2"/>
      <c r="CB82" s="555"/>
      <c r="CC82" s="2"/>
      <c r="CD82" s="440"/>
      <c r="CE82" s="2"/>
      <c r="CF82" s="440"/>
      <c r="CG82" s="2"/>
      <c r="CH82" s="440"/>
      <c r="CI82" s="410"/>
    </row>
    <row r="83" spans="1:87" ht="12.75">
      <c r="A83" s="55" t="s">
        <v>88</v>
      </c>
      <c r="B83" s="359" t="e">
        <f>HLOOKUP('HEALTH INEQUALITIES TOOL'!$C$5,LookUpData!$B$1:$CH$256,LookUpData!CN83,FALSE)</f>
        <v>#N/A</v>
      </c>
      <c r="C83" s="2" t="s">
        <v>343</v>
      </c>
      <c r="D83" s="363" t="e">
        <f>LookUpData!CI83*B83</f>
        <v>#N/A</v>
      </c>
      <c r="E83" s="2" t="s">
        <v>350</v>
      </c>
      <c r="F83" s="406"/>
      <c r="G83" s="2"/>
      <c r="H83" s="87"/>
      <c r="I83" s="2"/>
      <c r="J83" s="583"/>
      <c r="K83" s="2"/>
      <c r="L83" s="440"/>
      <c r="M83" s="2"/>
      <c r="N83" s="175"/>
      <c r="O83" s="2"/>
      <c r="P83" s="172"/>
      <c r="Q83" s="44"/>
      <c r="R83" s="124"/>
      <c r="S83" s="2"/>
      <c r="T83" s="124"/>
      <c r="U83" s="2"/>
      <c r="V83" s="453"/>
      <c r="W83" s="44"/>
      <c r="X83" s="468" t="e">
        <f t="shared" si="54"/>
        <v>#N/A</v>
      </c>
      <c r="Y83" s="126" t="s">
        <v>102</v>
      </c>
      <c r="Z83" s="152" t="e">
        <f t="shared" si="55"/>
        <v>#N/A</v>
      </c>
      <c r="AA83" s="142">
        <v>1</v>
      </c>
      <c r="AB83" s="147">
        <v>0.5</v>
      </c>
      <c r="AC83" s="142">
        <v>4</v>
      </c>
      <c r="AD83" s="152" t="e">
        <f t="shared" si="56"/>
        <v>#N/A</v>
      </c>
      <c r="AE83" s="152" t="e">
        <f t="shared" si="62"/>
        <v>#N/A</v>
      </c>
      <c r="AF83" s="142" t="e">
        <f>AF82*AE82</f>
        <v>#N/A</v>
      </c>
      <c r="AG83" s="142" t="e">
        <f t="shared" si="88"/>
        <v>#N/A</v>
      </c>
      <c r="AH83" s="142" t="e">
        <f t="shared" si="89"/>
        <v>#N/A</v>
      </c>
      <c r="AI83" s="141" t="e">
        <f>SUM(AH83:AH$100)</f>
        <v>#N/A</v>
      </c>
      <c r="AJ83" s="172"/>
      <c r="AK83" s="126"/>
      <c r="AL83" s="453"/>
      <c r="AM83" s="126"/>
      <c r="AN83" s="172"/>
      <c r="AO83" s="164"/>
      <c r="AP83" s="391"/>
      <c r="AQ83" s="126"/>
      <c r="AR83" s="192"/>
      <c r="AS83" s="126"/>
      <c r="AT83" s="565"/>
      <c r="AU83" s="561"/>
      <c r="AV83" s="565"/>
      <c r="AW83" s="561"/>
      <c r="AX83" s="562"/>
      <c r="AY83" s="126"/>
      <c r="AZ83" s="195"/>
      <c r="BA83" s="126"/>
      <c r="BB83" s="172"/>
      <c r="BC83" s="126"/>
      <c r="BD83" s="172"/>
      <c r="BE83" s="126"/>
      <c r="BF83" s="172"/>
      <c r="BG83" s="126"/>
      <c r="BH83" s="142" t="e">
        <f t="shared" si="87"/>
        <v>#N/A</v>
      </c>
      <c r="BI83" s="126" t="s">
        <v>336</v>
      </c>
      <c r="BJ83" s="196" t="e">
        <f t="shared" si="58"/>
        <v>#N/A</v>
      </c>
      <c r="BK83" s="126" t="s">
        <v>338</v>
      </c>
      <c r="BL83" s="152" t="e">
        <f t="shared" si="59"/>
        <v>#N/A</v>
      </c>
      <c r="BM83" s="152" t="e">
        <f t="shared" si="64"/>
        <v>#N/A</v>
      </c>
      <c r="BN83" s="142" t="e">
        <f>BN82*BM82</f>
        <v>#N/A</v>
      </c>
      <c r="BO83" s="142" t="e">
        <f t="shared" si="90"/>
        <v>#N/A</v>
      </c>
      <c r="BP83" s="142" t="e">
        <f t="shared" si="91"/>
        <v>#N/A</v>
      </c>
      <c r="BQ83" s="142" t="e">
        <f>SUM(BP83:$BP$100)</f>
        <v>#N/A</v>
      </c>
      <c r="BR83" s="213" t="e">
        <f t="shared" si="66"/>
        <v>#N/A</v>
      </c>
      <c r="BS83" s="270" t="e">
        <f t="shared" si="61"/>
        <v>#N/A</v>
      </c>
      <c r="BT83" s="515"/>
      <c r="BU83" s="126"/>
      <c r="BV83" s="440"/>
      <c r="BW83" s="2"/>
      <c r="BX83" s="520"/>
      <c r="BY83" s="2"/>
      <c r="BZ83" s="530"/>
      <c r="CA83" s="2"/>
      <c r="CB83" s="555"/>
      <c r="CC83" s="2"/>
      <c r="CD83" s="440"/>
      <c r="CE83" s="2"/>
      <c r="CF83" s="440"/>
      <c r="CG83" s="2"/>
      <c r="CH83" s="440"/>
      <c r="CI83" s="410"/>
    </row>
    <row r="84" spans="1:87" ht="12.75">
      <c r="A84" s="55" t="s">
        <v>89</v>
      </c>
      <c r="B84" s="359" t="e">
        <f>HLOOKUP('HEALTH INEQUALITIES TOOL'!$C$5,LookUpData!$B$1:$CH$256,LookUpData!CN84,FALSE)</f>
        <v>#N/A</v>
      </c>
      <c r="C84" s="2" t="s">
        <v>343</v>
      </c>
      <c r="D84" s="363" t="e">
        <f>LookUpData!CI84*B84</f>
        <v>#N/A</v>
      </c>
      <c r="E84" s="2" t="s">
        <v>350</v>
      </c>
      <c r="F84" s="406"/>
      <c r="G84" s="2"/>
      <c r="H84" s="87"/>
      <c r="I84" s="2"/>
      <c r="J84" s="583"/>
      <c r="K84" s="2"/>
      <c r="L84" s="440"/>
      <c r="M84" s="2"/>
      <c r="N84" s="175"/>
      <c r="O84" s="2"/>
      <c r="P84" s="172"/>
      <c r="Q84" s="44"/>
      <c r="R84" s="124"/>
      <c r="S84" s="2"/>
      <c r="T84" s="124"/>
      <c r="U84" s="2"/>
      <c r="V84" s="453"/>
      <c r="W84" s="44"/>
      <c r="X84" s="468" t="e">
        <f t="shared" si="54"/>
        <v>#N/A</v>
      </c>
      <c r="Y84" s="126" t="s">
        <v>102</v>
      </c>
      <c r="Z84" s="152" t="e">
        <f t="shared" si="55"/>
        <v>#N/A</v>
      </c>
      <c r="AA84" s="142">
        <v>5</v>
      </c>
      <c r="AB84" s="147">
        <v>0.5</v>
      </c>
      <c r="AC84" s="142">
        <v>5</v>
      </c>
      <c r="AD84" s="152" t="e">
        <f t="shared" si="56"/>
        <v>#N/A</v>
      </c>
      <c r="AE84" s="152" t="e">
        <f t="shared" si="62"/>
        <v>#N/A</v>
      </c>
      <c r="AF84" s="142" t="e">
        <f aca="true" t="shared" si="92" ref="AF84:AF100">AF83*AE83</f>
        <v>#N/A</v>
      </c>
      <c r="AG84" s="142" t="e">
        <f t="shared" si="88"/>
        <v>#N/A</v>
      </c>
      <c r="AH84" s="142" t="e">
        <f t="shared" si="89"/>
        <v>#N/A</v>
      </c>
      <c r="AI84" s="141" t="e">
        <f>SUM(AH84:AH$100)</f>
        <v>#N/A</v>
      </c>
      <c r="AJ84" s="172"/>
      <c r="AK84" s="126"/>
      <c r="AL84" s="453"/>
      <c r="AM84" s="126"/>
      <c r="AN84" s="172"/>
      <c r="AO84" s="164"/>
      <c r="AP84" s="391"/>
      <c r="AQ84" s="126"/>
      <c r="AR84" s="192"/>
      <c r="AS84" s="126"/>
      <c r="AT84" s="565"/>
      <c r="AU84" s="561"/>
      <c r="AV84" s="565"/>
      <c r="AW84" s="561"/>
      <c r="AX84" s="562"/>
      <c r="AY84" s="126"/>
      <c r="AZ84" s="195"/>
      <c r="BA84" s="126"/>
      <c r="BB84" s="172"/>
      <c r="BC84" s="126"/>
      <c r="BD84" s="172"/>
      <c r="BE84" s="126"/>
      <c r="BF84" s="172"/>
      <c r="BG84" s="126"/>
      <c r="BH84" s="142" t="e">
        <f t="shared" si="87"/>
        <v>#N/A</v>
      </c>
      <c r="BI84" s="126" t="s">
        <v>336</v>
      </c>
      <c r="BJ84" s="196" t="e">
        <f t="shared" si="58"/>
        <v>#N/A</v>
      </c>
      <c r="BK84" s="126" t="s">
        <v>338</v>
      </c>
      <c r="BL84" s="152" t="e">
        <f t="shared" si="59"/>
        <v>#N/A</v>
      </c>
      <c r="BM84" s="152" t="e">
        <f t="shared" si="64"/>
        <v>#N/A</v>
      </c>
      <c r="BN84" s="142" t="e">
        <f aca="true" t="shared" si="93" ref="BN84:BN100">BN83*BM83</f>
        <v>#N/A</v>
      </c>
      <c r="BO84" s="142" t="e">
        <f t="shared" si="90"/>
        <v>#N/A</v>
      </c>
      <c r="BP84" s="142" t="e">
        <f t="shared" si="91"/>
        <v>#N/A</v>
      </c>
      <c r="BQ84" s="142" t="e">
        <f>SUM(BP84:$BP$100)</f>
        <v>#N/A</v>
      </c>
      <c r="BR84" s="213" t="e">
        <f t="shared" si="66"/>
        <v>#N/A</v>
      </c>
      <c r="BS84" s="270" t="e">
        <f t="shared" si="61"/>
        <v>#N/A</v>
      </c>
      <c r="BT84" s="515"/>
      <c r="BU84" s="126"/>
      <c r="BV84" s="440"/>
      <c r="BW84" s="2"/>
      <c r="BX84" s="520"/>
      <c r="BY84" s="2"/>
      <c r="BZ84" s="530"/>
      <c r="CA84" s="2"/>
      <c r="CB84" s="555"/>
      <c r="CC84" s="2"/>
      <c r="CD84" s="440"/>
      <c r="CE84" s="2"/>
      <c r="CF84" s="440"/>
      <c r="CG84" s="2"/>
      <c r="CH84" s="440"/>
      <c r="CI84" s="410"/>
    </row>
    <row r="85" spans="1:87" ht="12.75">
      <c r="A85" s="55" t="s">
        <v>90</v>
      </c>
      <c r="B85" s="359" t="e">
        <f>HLOOKUP('HEALTH INEQUALITIES TOOL'!$C$5,LookUpData!$B$1:$CH$256,LookUpData!CN85,FALSE)</f>
        <v>#N/A</v>
      </c>
      <c r="C85" s="2" t="s">
        <v>343</v>
      </c>
      <c r="D85" s="363" t="e">
        <f>LookUpData!CI85*B85</f>
        <v>#N/A</v>
      </c>
      <c r="E85" s="2" t="s">
        <v>350</v>
      </c>
      <c r="F85" s="406"/>
      <c r="G85" s="2"/>
      <c r="H85" s="87"/>
      <c r="I85" s="2"/>
      <c r="J85" s="583"/>
      <c r="K85" s="2"/>
      <c r="L85" s="440"/>
      <c r="M85" s="2"/>
      <c r="N85" s="175"/>
      <c r="O85" s="2"/>
      <c r="P85" s="172"/>
      <c r="Q85" s="44"/>
      <c r="R85" s="124"/>
      <c r="S85" s="2"/>
      <c r="T85" s="124"/>
      <c r="U85" s="2"/>
      <c r="V85" s="453"/>
      <c r="W85" s="44"/>
      <c r="X85" s="468" t="e">
        <f t="shared" si="54"/>
        <v>#N/A</v>
      </c>
      <c r="Y85" s="126" t="s">
        <v>102</v>
      </c>
      <c r="Z85" s="152" t="e">
        <f t="shared" si="55"/>
        <v>#N/A</v>
      </c>
      <c r="AA85" s="142">
        <v>10</v>
      </c>
      <c r="AB85" s="147">
        <v>0.5</v>
      </c>
      <c r="AC85" s="142">
        <v>5</v>
      </c>
      <c r="AD85" s="152" t="e">
        <f t="shared" si="56"/>
        <v>#N/A</v>
      </c>
      <c r="AE85" s="152" t="e">
        <f t="shared" si="62"/>
        <v>#N/A</v>
      </c>
      <c r="AF85" s="142" t="e">
        <f t="shared" si="92"/>
        <v>#N/A</v>
      </c>
      <c r="AG85" s="142" t="e">
        <f t="shared" si="88"/>
        <v>#N/A</v>
      </c>
      <c r="AH85" s="142" t="e">
        <f t="shared" si="89"/>
        <v>#N/A</v>
      </c>
      <c r="AI85" s="141" t="e">
        <f>SUM(AH85:AH$100)</f>
        <v>#N/A</v>
      </c>
      <c r="AJ85" s="172"/>
      <c r="AK85" s="126"/>
      <c r="AL85" s="453"/>
      <c r="AM85" s="126"/>
      <c r="AN85" s="172"/>
      <c r="AO85" s="164"/>
      <c r="AP85" s="391"/>
      <c r="AQ85" s="126"/>
      <c r="AR85" s="192"/>
      <c r="AS85" s="126"/>
      <c r="AT85" s="565"/>
      <c r="AU85" s="561"/>
      <c r="AV85" s="565"/>
      <c r="AW85" s="561"/>
      <c r="AX85" s="562"/>
      <c r="AY85" s="126"/>
      <c r="AZ85" s="195"/>
      <c r="BA85" s="126"/>
      <c r="BB85" s="172"/>
      <c r="BC85" s="126"/>
      <c r="BD85" s="172"/>
      <c r="BE85" s="126"/>
      <c r="BF85" s="172"/>
      <c r="BG85" s="126"/>
      <c r="BH85" s="142" t="e">
        <f t="shared" si="87"/>
        <v>#N/A</v>
      </c>
      <c r="BI85" s="126" t="s">
        <v>336</v>
      </c>
      <c r="BJ85" s="196" t="e">
        <f t="shared" si="58"/>
        <v>#N/A</v>
      </c>
      <c r="BK85" s="126" t="s">
        <v>338</v>
      </c>
      <c r="BL85" s="152" t="e">
        <f t="shared" si="59"/>
        <v>#N/A</v>
      </c>
      <c r="BM85" s="152" t="e">
        <f t="shared" si="64"/>
        <v>#N/A</v>
      </c>
      <c r="BN85" s="142" t="e">
        <f t="shared" si="93"/>
        <v>#N/A</v>
      </c>
      <c r="BO85" s="142" t="e">
        <f t="shared" si="90"/>
        <v>#N/A</v>
      </c>
      <c r="BP85" s="142" t="e">
        <f t="shared" si="91"/>
        <v>#N/A</v>
      </c>
      <c r="BQ85" s="142" t="e">
        <f>SUM(BP85:$BP$100)</f>
        <v>#N/A</v>
      </c>
      <c r="BR85" s="213" t="e">
        <f t="shared" si="66"/>
        <v>#N/A</v>
      </c>
      <c r="BS85" s="270" t="e">
        <f t="shared" si="61"/>
        <v>#N/A</v>
      </c>
      <c r="BT85" s="515"/>
      <c r="BU85" s="126"/>
      <c r="BV85" s="440"/>
      <c r="BW85" s="2"/>
      <c r="BX85" s="520"/>
      <c r="BY85" s="2"/>
      <c r="BZ85" s="530"/>
      <c r="CA85" s="2"/>
      <c r="CB85" s="555"/>
      <c r="CC85" s="2"/>
      <c r="CD85" s="440"/>
      <c r="CE85" s="2"/>
      <c r="CF85" s="440"/>
      <c r="CG85" s="2"/>
      <c r="CH85" s="440"/>
      <c r="CI85" s="410"/>
    </row>
    <row r="86" spans="1:87" ht="12.75">
      <c r="A86" s="55" t="s">
        <v>42</v>
      </c>
      <c r="B86" s="359" t="e">
        <f>HLOOKUP('HEALTH INEQUALITIES TOOL'!$C$5,LookUpData!$B$1:$CH$256,LookUpData!CN86,FALSE)</f>
        <v>#N/A</v>
      </c>
      <c r="C86" s="2" t="s">
        <v>343</v>
      </c>
      <c r="D86" s="363" t="e">
        <f>LookUpData!CI86*B86</f>
        <v>#N/A</v>
      </c>
      <c r="E86" s="2" t="s">
        <v>350</v>
      </c>
      <c r="F86" s="406"/>
      <c r="G86" s="2"/>
      <c r="H86" s="87"/>
      <c r="I86" s="2"/>
      <c r="J86" s="583"/>
      <c r="K86" s="2"/>
      <c r="L86" s="440"/>
      <c r="M86" s="2"/>
      <c r="N86" s="175"/>
      <c r="O86" s="2"/>
      <c r="P86" s="172"/>
      <c r="Q86" s="44"/>
      <c r="R86" s="124"/>
      <c r="S86" s="2"/>
      <c r="T86" s="124"/>
      <c r="U86" s="2"/>
      <c r="V86" s="453"/>
      <c r="W86" s="44"/>
      <c r="X86" s="468" t="e">
        <f t="shared" si="54"/>
        <v>#N/A</v>
      </c>
      <c r="Y86" s="126" t="s">
        <v>102</v>
      </c>
      <c r="Z86" s="152" t="e">
        <f t="shared" si="55"/>
        <v>#N/A</v>
      </c>
      <c r="AA86" s="142">
        <v>15</v>
      </c>
      <c r="AB86" s="147">
        <v>0.5</v>
      </c>
      <c r="AC86" s="142">
        <v>5</v>
      </c>
      <c r="AD86" s="152" t="e">
        <f t="shared" si="56"/>
        <v>#N/A</v>
      </c>
      <c r="AE86" s="152" t="e">
        <f t="shared" si="62"/>
        <v>#N/A</v>
      </c>
      <c r="AF86" s="142" t="e">
        <f t="shared" si="92"/>
        <v>#N/A</v>
      </c>
      <c r="AG86" s="142" t="e">
        <f t="shared" si="88"/>
        <v>#N/A</v>
      </c>
      <c r="AH86" s="142" t="e">
        <f t="shared" si="89"/>
        <v>#N/A</v>
      </c>
      <c r="AI86" s="141" t="e">
        <f>SUM(AH86:AH$100)</f>
        <v>#N/A</v>
      </c>
      <c r="AJ86" s="172"/>
      <c r="AK86" s="126"/>
      <c r="AL86" s="453"/>
      <c r="AM86" s="126"/>
      <c r="AN86" s="172"/>
      <c r="AO86" s="164"/>
      <c r="AP86" s="391"/>
      <c r="AQ86" s="126"/>
      <c r="AR86" s="192"/>
      <c r="AS86" s="126"/>
      <c r="AT86" s="565"/>
      <c r="AU86" s="561"/>
      <c r="AV86" s="565"/>
      <c r="AW86" s="561"/>
      <c r="AX86" s="562"/>
      <c r="AY86" s="126"/>
      <c r="AZ86" s="195"/>
      <c r="BA86" s="126"/>
      <c r="BB86" s="172"/>
      <c r="BC86" s="126"/>
      <c r="BD86" s="172"/>
      <c r="BE86" s="126"/>
      <c r="BF86" s="172"/>
      <c r="BG86" s="126"/>
      <c r="BH86" s="142" t="e">
        <f t="shared" si="87"/>
        <v>#N/A</v>
      </c>
      <c r="BI86" s="126" t="s">
        <v>336</v>
      </c>
      <c r="BJ86" s="196" t="e">
        <f t="shared" si="58"/>
        <v>#N/A</v>
      </c>
      <c r="BK86" s="126" t="s">
        <v>338</v>
      </c>
      <c r="BL86" s="152" t="e">
        <f t="shared" si="59"/>
        <v>#N/A</v>
      </c>
      <c r="BM86" s="152" t="e">
        <f t="shared" si="64"/>
        <v>#N/A</v>
      </c>
      <c r="BN86" s="142" t="e">
        <f t="shared" si="93"/>
        <v>#N/A</v>
      </c>
      <c r="BO86" s="142" t="e">
        <f t="shared" si="90"/>
        <v>#N/A</v>
      </c>
      <c r="BP86" s="142" t="e">
        <f t="shared" si="91"/>
        <v>#N/A</v>
      </c>
      <c r="BQ86" s="142" t="e">
        <f>SUM(BP86:$BP$100)</f>
        <v>#N/A</v>
      </c>
      <c r="BR86" s="213" t="e">
        <f t="shared" si="66"/>
        <v>#N/A</v>
      </c>
      <c r="BS86" s="270" t="e">
        <f t="shared" si="61"/>
        <v>#N/A</v>
      </c>
      <c r="BT86" s="515"/>
      <c r="BU86" s="126"/>
      <c r="BV86" s="440"/>
      <c r="BW86" s="2"/>
      <c r="BX86" s="520"/>
      <c r="BY86" s="2"/>
      <c r="BZ86" s="530"/>
      <c r="CA86" s="2"/>
      <c r="CB86" s="555"/>
      <c r="CC86" s="2"/>
      <c r="CD86" s="440"/>
      <c r="CE86" s="2"/>
      <c r="CF86" s="440"/>
      <c r="CG86" s="2"/>
      <c r="CH86" s="440"/>
      <c r="CI86" s="410"/>
    </row>
    <row r="87" spans="1:87" ht="12.75">
      <c r="A87" s="55" t="s">
        <v>43</v>
      </c>
      <c r="B87" s="359" t="e">
        <f>HLOOKUP('HEALTH INEQUALITIES TOOL'!$C$5,LookUpData!$B$1:$CH$256,LookUpData!CN87,FALSE)</f>
        <v>#N/A</v>
      </c>
      <c r="C87" s="2" t="s">
        <v>343</v>
      </c>
      <c r="D87" s="363" t="e">
        <f>LookUpData!CI87*B87</f>
        <v>#N/A</v>
      </c>
      <c r="E87" s="2" t="s">
        <v>350</v>
      </c>
      <c r="F87" s="401" t="e">
        <f>B87</f>
        <v>#N/A</v>
      </c>
      <c r="G87" s="2" t="s">
        <v>344</v>
      </c>
      <c r="H87" s="88">
        <v>0.177</v>
      </c>
      <c r="I87" s="2" t="s">
        <v>134</v>
      </c>
      <c r="J87" s="585">
        <v>0.4</v>
      </c>
      <c r="K87" s="2" t="s">
        <v>300</v>
      </c>
      <c r="L87" s="435" t="s">
        <v>117</v>
      </c>
      <c r="M87" s="2"/>
      <c r="N87" s="429">
        <f aca="true" t="shared" si="94" ref="N87:N97">H87*L$18</f>
        <v>0.20725090909090907</v>
      </c>
      <c r="O87" s="2" t="s">
        <v>137</v>
      </c>
      <c r="P87" s="168" t="e">
        <f aca="true" t="shared" si="95" ref="P87:P97">N87*F87</f>
        <v>#N/A</v>
      </c>
      <c r="Q87" s="44" t="s">
        <v>138</v>
      </c>
      <c r="R87" s="125" t="e">
        <f aca="true" t="shared" si="96" ref="R87:R97">P87*($R$3/$P$3)</f>
        <v>#N/A</v>
      </c>
      <c r="S87" s="2" t="s">
        <v>146</v>
      </c>
      <c r="T87" s="119" t="e">
        <f aca="true" t="shared" si="97" ref="T87:T97">R87*J87</f>
        <v>#N/A</v>
      </c>
      <c r="U87" s="2" t="s">
        <v>105</v>
      </c>
      <c r="V87" s="444" t="s">
        <v>117</v>
      </c>
      <c r="W87" s="44"/>
      <c r="X87" s="468" t="e">
        <f t="shared" si="54"/>
        <v>#N/A</v>
      </c>
      <c r="Y87" s="126" t="s">
        <v>102</v>
      </c>
      <c r="Z87" s="152" t="e">
        <f t="shared" si="55"/>
        <v>#N/A</v>
      </c>
      <c r="AA87" s="142">
        <v>20</v>
      </c>
      <c r="AB87" s="147">
        <v>0.5</v>
      </c>
      <c r="AC87" s="142">
        <v>5</v>
      </c>
      <c r="AD87" s="152" t="e">
        <f t="shared" si="56"/>
        <v>#N/A</v>
      </c>
      <c r="AE87" s="152" t="e">
        <f t="shared" si="62"/>
        <v>#N/A</v>
      </c>
      <c r="AF87" s="142" t="e">
        <f t="shared" si="92"/>
        <v>#N/A</v>
      </c>
      <c r="AG87" s="142" t="e">
        <f t="shared" si="88"/>
        <v>#N/A</v>
      </c>
      <c r="AH87" s="142" t="e">
        <f t="shared" si="89"/>
        <v>#N/A</v>
      </c>
      <c r="AI87" s="141" t="e">
        <f>SUM(AH87:AH$100)</f>
        <v>#N/A</v>
      </c>
      <c r="AJ87" s="168" t="e">
        <f>IF(P87=0,0,((P87-R87)*(AJ$4/(P$4-R$4))))</f>
        <v>#N/A</v>
      </c>
      <c r="AK87" s="126" t="s">
        <v>320</v>
      </c>
      <c r="AL87" s="444" t="s">
        <v>117</v>
      </c>
      <c r="AM87" s="126"/>
      <c r="AN87" s="168" t="e">
        <f aca="true" t="shared" si="98" ref="AN87:AN97">AJ87*J87</f>
        <v>#N/A</v>
      </c>
      <c r="AO87" s="164" t="s">
        <v>105</v>
      </c>
      <c r="AP87" s="387">
        <v>1.39</v>
      </c>
      <c r="AQ87" s="126" t="s">
        <v>323</v>
      </c>
      <c r="AR87" s="187">
        <f aca="true" t="shared" si="99" ref="AR87:AR97">(N87*(AP87-1))/(1+(N87*(AP87-1)))</f>
        <v>0.07478328228267851</v>
      </c>
      <c r="AS87" s="2" t="s">
        <v>325</v>
      </c>
      <c r="AT87" s="563" t="e">
        <f aca="true" t="shared" si="100" ref="AT87:AT97">Z87-(AR87*Z87)</f>
        <v>#N/A</v>
      </c>
      <c r="AU87" s="561" t="s">
        <v>327</v>
      </c>
      <c r="AV87" s="563" t="e">
        <f>AP87*AT87</f>
        <v>#N/A</v>
      </c>
      <c r="AW87" s="561" t="s">
        <v>327</v>
      </c>
      <c r="AX87" s="564" t="e">
        <f>AV87-(AV87*0.104)</f>
        <v>#N/A</v>
      </c>
      <c r="AY87" s="126" t="s">
        <v>329</v>
      </c>
      <c r="AZ87" s="140" t="e">
        <f aca="true" t="shared" si="101" ref="AZ87:AZ97">AN87-T87</f>
        <v>#N/A</v>
      </c>
      <c r="BA87" s="126" t="s">
        <v>331</v>
      </c>
      <c r="BB87" s="147" t="e">
        <f>AZ87*AX87</f>
        <v>#N/A</v>
      </c>
      <c r="BC87" s="126" t="s">
        <v>333</v>
      </c>
      <c r="BD87" s="147" t="e">
        <f aca="true" t="shared" si="102" ref="BD87:BD97">AV87*(P87-AZ87)</f>
        <v>#N/A</v>
      </c>
      <c r="BE87" s="126" t="s">
        <v>334</v>
      </c>
      <c r="BF87" s="142" t="e">
        <f aca="true" t="shared" si="103" ref="BF87:BF97">AT87*(F87-P87)</f>
        <v>#N/A</v>
      </c>
      <c r="BG87" s="126" t="s">
        <v>335</v>
      </c>
      <c r="BH87" s="142" t="e">
        <f>IF(B87=0,0,SUM(BB87:BF87))</f>
        <v>#N/A</v>
      </c>
      <c r="BI87" s="126" t="s">
        <v>337</v>
      </c>
      <c r="BJ87" s="196" t="e">
        <f t="shared" si="58"/>
        <v>#N/A</v>
      </c>
      <c r="BK87" s="126" t="s">
        <v>338</v>
      </c>
      <c r="BL87" s="152" t="e">
        <f t="shared" si="59"/>
        <v>#N/A</v>
      </c>
      <c r="BM87" s="152" t="e">
        <f t="shared" si="64"/>
        <v>#N/A</v>
      </c>
      <c r="BN87" s="142" t="e">
        <f t="shared" si="93"/>
        <v>#N/A</v>
      </c>
      <c r="BO87" s="142" t="e">
        <f t="shared" si="90"/>
        <v>#N/A</v>
      </c>
      <c r="BP87" s="142" t="e">
        <f t="shared" si="91"/>
        <v>#N/A</v>
      </c>
      <c r="BQ87" s="142" t="e">
        <f>SUM(BP87:$BP$100)</f>
        <v>#N/A</v>
      </c>
      <c r="BR87" s="213" t="e">
        <f t="shared" si="66"/>
        <v>#N/A</v>
      </c>
      <c r="BS87" s="270" t="e">
        <f t="shared" si="61"/>
        <v>#N/A</v>
      </c>
      <c r="BT87" s="514">
        <v>25.3</v>
      </c>
      <c r="BU87" s="2" t="s">
        <v>340</v>
      </c>
      <c r="BV87" s="435" t="s">
        <v>117</v>
      </c>
      <c r="BW87" s="2"/>
      <c r="BX87" s="518">
        <f aca="true" t="shared" si="104" ref="BX87:BX97">BT87*BV$18</f>
        <v>25.65061998541211</v>
      </c>
      <c r="BY87" s="2" t="s">
        <v>292</v>
      </c>
      <c r="BZ87" s="531" t="e">
        <f>BX87*B87</f>
        <v>#N/A</v>
      </c>
      <c r="CA87" s="2" t="s">
        <v>290</v>
      </c>
      <c r="CB87" s="553" t="s">
        <v>117</v>
      </c>
      <c r="CC87" s="2"/>
      <c r="CD87" s="435" t="s">
        <v>117</v>
      </c>
      <c r="CE87" s="2"/>
      <c r="CF87" s="435" t="s">
        <v>117</v>
      </c>
      <c r="CG87" s="2"/>
      <c r="CH87" s="435" t="s">
        <v>117</v>
      </c>
      <c r="CI87" s="410"/>
    </row>
    <row r="88" spans="1:87" ht="12.75">
      <c r="A88" s="55" t="s">
        <v>44</v>
      </c>
      <c r="B88" s="359" t="e">
        <f>HLOOKUP('HEALTH INEQUALITIES TOOL'!$C$5,LookUpData!$B$1:$CH$256,LookUpData!CN88,FALSE)</f>
        <v>#N/A</v>
      </c>
      <c r="C88" s="2" t="s">
        <v>343</v>
      </c>
      <c r="D88" s="363" t="e">
        <f>LookUpData!CI88*B88</f>
        <v>#N/A</v>
      </c>
      <c r="E88" s="2" t="s">
        <v>350</v>
      </c>
      <c r="F88" s="401" t="e">
        <f aca="true" t="shared" si="105" ref="F88:F97">B88</f>
        <v>#N/A</v>
      </c>
      <c r="G88" s="2" t="s">
        <v>344</v>
      </c>
      <c r="H88" s="88">
        <v>0.209</v>
      </c>
      <c r="I88" s="2" t="s">
        <v>134</v>
      </c>
      <c r="J88" s="585">
        <v>0.4</v>
      </c>
      <c r="K88" s="2" t="s">
        <v>300</v>
      </c>
      <c r="L88" s="435" t="s">
        <v>117</v>
      </c>
      <c r="M88" s="2"/>
      <c r="N88" s="429">
        <f t="shared" si="94"/>
        <v>0.24472</v>
      </c>
      <c r="O88" s="2" t="s">
        <v>137</v>
      </c>
      <c r="P88" s="168" t="e">
        <f t="shared" si="95"/>
        <v>#N/A</v>
      </c>
      <c r="Q88" s="44" t="s">
        <v>138</v>
      </c>
      <c r="R88" s="125" t="e">
        <f t="shared" si="96"/>
        <v>#N/A</v>
      </c>
      <c r="S88" s="2" t="s">
        <v>146</v>
      </c>
      <c r="T88" s="119" t="e">
        <f t="shared" si="97"/>
        <v>#N/A</v>
      </c>
      <c r="U88" s="2" t="s">
        <v>105</v>
      </c>
      <c r="V88" s="444" t="s">
        <v>117</v>
      </c>
      <c r="W88" s="44"/>
      <c r="X88" s="468" t="e">
        <f t="shared" si="54"/>
        <v>#N/A</v>
      </c>
      <c r="Y88" s="126" t="s">
        <v>102</v>
      </c>
      <c r="Z88" s="152" t="e">
        <f t="shared" si="55"/>
        <v>#N/A</v>
      </c>
      <c r="AA88" s="142">
        <v>25</v>
      </c>
      <c r="AB88" s="147">
        <v>0.5</v>
      </c>
      <c r="AC88" s="142">
        <v>5</v>
      </c>
      <c r="AD88" s="152" t="e">
        <f t="shared" si="56"/>
        <v>#N/A</v>
      </c>
      <c r="AE88" s="152" t="e">
        <f t="shared" si="62"/>
        <v>#N/A</v>
      </c>
      <c r="AF88" s="142" t="e">
        <f t="shared" si="92"/>
        <v>#N/A</v>
      </c>
      <c r="AG88" s="142" t="e">
        <f t="shared" si="88"/>
        <v>#N/A</v>
      </c>
      <c r="AH88" s="142" t="e">
        <f t="shared" si="89"/>
        <v>#N/A</v>
      </c>
      <c r="AI88" s="141" t="e">
        <f>SUM(AH88:AH$100)</f>
        <v>#N/A</v>
      </c>
      <c r="AJ88" s="168" t="e">
        <f aca="true" t="shared" si="106" ref="AJ88:AJ97">IF(P88=0,0,((P88-R88)*(AJ$4/(P$4-R$4))))</f>
        <v>#N/A</v>
      </c>
      <c r="AK88" s="126" t="s">
        <v>320</v>
      </c>
      <c r="AL88" s="444" t="s">
        <v>117</v>
      </c>
      <c r="AM88" s="126"/>
      <c r="AN88" s="168" t="e">
        <f t="shared" si="98"/>
        <v>#N/A</v>
      </c>
      <c r="AO88" s="164" t="s">
        <v>105</v>
      </c>
      <c r="AP88" s="387">
        <v>1.39</v>
      </c>
      <c r="AQ88" s="126" t="s">
        <v>323</v>
      </c>
      <c r="AR88" s="187">
        <f t="shared" si="99"/>
        <v>0.08712547496861535</v>
      </c>
      <c r="AS88" s="2" t="s">
        <v>325</v>
      </c>
      <c r="AT88" s="563" t="e">
        <f t="shared" si="100"/>
        <v>#N/A</v>
      </c>
      <c r="AU88" s="561" t="s">
        <v>327</v>
      </c>
      <c r="AV88" s="563" t="e">
        <f aca="true" t="shared" si="107" ref="AV88:AV97">AP88*AT88</f>
        <v>#N/A</v>
      </c>
      <c r="AW88" s="561" t="s">
        <v>327</v>
      </c>
      <c r="AX88" s="564" t="e">
        <f aca="true" t="shared" si="108" ref="AX88:AX97">AV88-(AV88*0.104)</f>
        <v>#N/A</v>
      </c>
      <c r="AY88" s="126" t="s">
        <v>329</v>
      </c>
      <c r="AZ88" s="140" t="e">
        <f t="shared" si="101"/>
        <v>#N/A</v>
      </c>
      <c r="BA88" s="126" t="s">
        <v>331</v>
      </c>
      <c r="BB88" s="147" t="e">
        <f aca="true" t="shared" si="109" ref="BB88:BB97">AZ88*AX88</f>
        <v>#N/A</v>
      </c>
      <c r="BC88" s="126" t="s">
        <v>333</v>
      </c>
      <c r="BD88" s="147" t="e">
        <f t="shared" si="102"/>
        <v>#N/A</v>
      </c>
      <c r="BE88" s="126" t="s">
        <v>334</v>
      </c>
      <c r="BF88" s="142" t="e">
        <f t="shared" si="103"/>
        <v>#N/A</v>
      </c>
      <c r="BG88" s="126" t="s">
        <v>335</v>
      </c>
      <c r="BH88" s="142" t="e">
        <f aca="true" t="shared" si="110" ref="BH88:BH97">IF(B88=0,0,SUM(BB88:BF88))</f>
        <v>#N/A</v>
      </c>
      <c r="BI88" s="126" t="s">
        <v>337</v>
      </c>
      <c r="BJ88" s="196" t="e">
        <f t="shared" si="58"/>
        <v>#N/A</v>
      </c>
      <c r="BK88" s="126" t="s">
        <v>338</v>
      </c>
      <c r="BL88" s="152" t="e">
        <f t="shared" si="59"/>
        <v>#N/A</v>
      </c>
      <c r="BM88" s="152" t="e">
        <f t="shared" si="64"/>
        <v>#N/A</v>
      </c>
      <c r="BN88" s="142" t="e">
        <f t="shared" si="93"/>
        <v>#N/A</v>
      </c>
      <c r="BO88" s="142" t="e">
        <f t="shared" si="90"/>
        <v>#N/A</v>
      </c>
      <c r="BP88" s="142" t="e">
        <f t="shared" si="91"/>
        <v>#N/A</v>
      </c>
      <c r="BQ88" s="142" t="e">
        <f>SUM(BP88:$BP$100)</f>
        <v>#N/A</v>
      </c>
      <c r="BR88" s="213" t="e">
        <f t="shared" si="66"/>
        <v>#N/A</v>
      </c>
      <c r="BS88" s="270" t="e">
        <f t="shared" si="61"/>
        <v>#N/A</v>
      </c>
      <c r="BT88" s="514">
        <v>26</v>
      </c>
      <c r="BU88" s="2" t="s">
        <v>340</v>
      </c>
      <c r="BV88" s="435" t="s">
        <v>117</v>
      </c>
      <c r="BW88" s="2"/>
      <c r="BX88" s="518">
        <f t="shared" si="104"/>
        <v>26.360320933625093</v>
      </c>
      <c r="BY88" s="2" t="s">
        <v>292</v>
      </c>
      <c r="BZ88" s="531" t="e">
        <f aca="true" t="shared" si="111" ref="BZ88:BZ97">BX88*B88</f>
        <v>#N/A</v>
      </c>
      <c r="CA88" s="2" t="s">
        <v>290</v>
      </c>
      <c r="CB88" s="553" t="s">
        <v>117</v>
      </c>
      <c r="CC88" s="2"/>
      <c r="CD88" s="435" t="s">
        <v>117</v>
      </c>
      <c r="CE88" s="2"/>
      <c r="CF88" s="435" t="s">
        <v>117</v>
      </c>
      <c r="CG88" s="2"/>
      <c r="CH88" s="435" t="s">
        <v>117</v>
      </c>
      <c r="CI88" s="410"/>
    </row>
    <row r="89" spans="1:87" ht="12.75">
      <c r="A89" s="55" t="s">
        <v>45</v>
      </c>
      <c r="B89" s="359" t="e">
        <f>HLOOKUP('HEALTH INEQUALITIES TOOL'!$C$5,LookUpData!$B$1:$CH$256,LookUpData!CN89,FALSE)</f>
        <v>#N/A</v>
      </c>
      <c r="C89" s="2" t="s">
        <v>343</v>
      </c>
      <c r="D89" s="363" t="e">
        <f>LookUpData!CI89*B89</f>
        <v>#N/A</v>
      </c>
      <c r="E89" s="2" t="s">
        <v>350</v>
      </c>
      <c r="F89" s="401" t="e">
        <f t="shared" si="105"/>
        <v>#N/A</v>
      </c>
      <c r="G89" s="2" t="s">
        <v>344</v>
      </c>
      <c r="H89" s="88">
        <v>0.209</v>
      </c>
      <c r="I89" s="2" t="s">
        <v>134</v>
      </c>
      <c r="J89" s="585">
        <v>0.4</v>
      </c>
      <c r="K89" s="2" t="s">
        <v>300</v>
      </c>
      <c r="L89" s="435" t="s">
        <v>117</v>
      </c>
      <c r="M89" s="2"/>
      <c r="N89" s="429">
        <f t="shared" si="94"/>
        <v>0.24472</v>
      </c>
      <c r="O89" s="2" t="s">
        <v>137</v>
      </c>
      <c r="P89" s="168" t="e">
        <f t="shared" si="95"/>
        <v>#N/A</v>
      </c>
      <c r="Q89" s="44" t="s">
        <v>138</v>
      </c>
      <c r="R89" s="125" t="e">
        <f t="shared" si="96"/>
        <v>#N/A</v>
      </c>
      <c r="S89" s="2" t="s">
        <v>146</v>
      </c>
      <c r="T89" s="119" t="e">
        <f t="shared" si="97"/>
        <v>#N/A</v>
      </c>
      <c r="U89" s="2" t="s">
        <v>105</v>
      </c>
      <c r="V89" s="444" t="s">
        <v>117</v>
      </c>
      <c r="W89" s="44"/>
      <c r="X89" s="468" t="e">
        <f t="shared" si="54"/>
        <v>#N/A</v>
      </c>
      <c r="Y89" s="126" t="s">
        <v>102</v>
      </c>
      <c r="Z89" s="152" t="e">
        <f t="shared" si="55"/>
        <v>#N/A</v>
      </c>
      <c r="AA89" s="142">
        <v>30</v>
      </c>
      <c r="AB89" s="147">
        <v>0.5</v>
      </c>
      <c r="AC89" s="142">
        <v>5</v>
      </c>
      <c r="AD89" s="152" t="e">
        <f t="shared" si="56"/>
        <v>#N/A</v>
      </c>
      <c r="AE89" s="152" t="e">
        <f t="shared" si="62"/>
        <v>#N/A</v>
      </c>
      <c r="AF89" s="142" t="e">
        <f t="shared" si="92"/>
        <v>#N/A</v>
      </c>
      <c r="AG89" s="142" t="e">
        <f t="shared" si="88"/>
        <v>#N/A</v>
      </c>
      <c r="AH89" s="142" t="e">
        <f t="shared" si="89"/>
        <v>#N/A</v>
      </c>
      <c r="AI89" s="141" t="e">
        <f>SUM(AH89:AH$100)</f>
        <v>#N/A</v>
      </c>
      <c r="AJ89" s="168" t="e">
        <f t="shared" si="106"/>
        <v>#N/A</v>
      </c>
      <c r="AK89" s="126" t="s">
        <v>320</v>
      </c>
      <c r="AL89" s="444" t="s">
        <v>117</v>
      </c>
      <c r="AM89" s="126"/>
      <c r="AN89" s="168" t="e">
        <f t="shared" si="98"/>
        <v>#N/A</v>
      </c>
      <c r="AO89" s="164" t="s">
        <v>105</v>
      </c>
      <c r="AP89" s="387">
        <v>1.39</v>
      </c>
      <c r="AQ89" s="126" t="s">
        <v>323</v>
      </c>
      <c r="AR89" s="187">
        <f t="shared" si="99"/>
        <v>0.08712547496861535</v>
      </c>
      <c r="AS89" s="2" t="s">
        <v>325</v>
      </c>
      <c r="AT89" s="563" t="e">
        <f t="shared" si="100"/>
        <v>#N/A</v>
      </c>
      <c r="AU89" s="561" t="s">
        <v>327</v>
      </c>
      <c r="AV89" s="563" t="e">
        <f t="shared" si="107"/>
        <v>#N/A</v>
      </c>
      <c r="AW89" s="561" t="s">
        <v>327</v>
      </c>
      <c r="AX89" s="564" t="e">
        <f t="shared" si="108"/>
        <v>#N/A</v>
      </c>
      <c r="AY89" s="126" t="s">
        <v>329</v>
      </c>
      <c r="AZ89" s="140" t="e">
        <f t="shared" si="101"/>
        <v>#N/A</v>
      </c>
      <c r="BA89" s="126" t="s">
        <v>331</v>
      </c>
      <c r="BB89" s="147" t="e">
        <f t="shared" si="109"/>
        <v>#N/A</v>
      </c>
      <c r="BC89" s="126" t="s">
        <v>333</v>
      </c>
      <c r="BD89" s="147" t="e">
        <f t="shared" si="102"/>
        <v>#N/A</v>
      </c>
      <c r="BE89" s="126" t="s">
        <v>334</v>
      </c>
      <c r="BF89" s="142" t="e">
        <f t="shared" si="103"/>
        <v>#N/A</v>
      </c>
      <c r="BG89" s="126" t="s">
        <v>335</v>
      </c>
      <c r="BH89" s="142" t="e">
        <f t="shared" si="110"/>
        <v>#N/A</v>
      </c>
      <c r="BI89" s="126" t="s">
        <v>337</v>
      </c>
      <c r="BJ89" s="196" t="e">
        <f t="shared" si="58"/>
        <v>#N/A</v>
      </c>
      <c r="BK89" s="126" t="s">
        <v>338</v>
      </c>
      <c r="BL89" s="152" t="e">
        <f t="shared" si="59"/>
        <v>#N/A</v>
      </c>
      <c r="BM89" s="152" t="e">
        <f t="shared" si="64"/>
        <v>#N/A</v>
      </c>
      <c r="BN89" s="142" t="e">
        <f t="shared" si="93"/>
        <v>#N/A</v>
      </c>
      <c r="BO89" s="142" t="e">
        <f t="shared" si="90"/>
        <v>#N/A</v>
      </c>
      <c r="BP89" s="142" t="e">
        <f t="shared" si="91"/>
        <v>#N/A</v>
      </c>
      <c r="BQ89" s="142" t="e">
        <f>SUM(BP89:$BP$100)</f>
        <v>#N/A</v>
      </c>
      <c r="BR89" s="213" t="e">
        <f t="shared" si="66"/>
        <v>#N/A</v>
      </c>
      <c r="BS89" s="270" t="e">
        <f t="shared" si="61"/>
        <v>#N/A</v>
      </c>
      <c r="BT89" s="514">
        <v>26</v>
      </c>
      <c r="BU89" s="2" t="s">
        <v>340</v>
      </c>
      <c r="BV89" s="435" t="s">
        <v>117</v>
      </c>
      <c r="BW89" s="2"/>
      <c r="BX89" s="518">
        <f t="shared" si="104"/>
        <v>26.360320933625093</v>
      </c>
      <c r="BY89" s="2" t="s">
        <v>292</v>
      </c>
      <c r="BZ89" s="531" t="e">
        <f t="shared" si="111"/>
        <v>#N/A</v>
      </c>
      <c r="CA89" s="2" t="s">
        <v>290</v>
      </c>
      <c r="CB89" s="553" t="s">
        <v>117</v>
      </c>
      <c r="CC89" s="2"/>
      <c r="CD89" s="435" t="s">
        <v>117</v>
      </c>
      <c r="CE89" s="2"/>
      <c r="CF89" s="435" t="s">
        <v>117</v>
      </c>
      <c r="CG89" s="2"/>
      <c r="CH89" s="435" t="s">
        <v>117</v>
      </c>
      <c r="CI89" s="410"/>
    </row>
    <row r="90" spans="1:87" ht="12.75">
      <c r="A90" s="55" t="s">
        <v>46</v>
      </c>
      <c r="B90" s="359" t="e">
        <f>HLOOKUP('HEALTH INEQUALITIES TOOL'!$C$5,LookUpData!$B$1:$CH$256,LookUpData!CN90,FALSE)</f>
        <v>#N/A</v>
      </c>
      <c r="C90" s="2" t="s">
        <v>343</v>
      </c>
      <c r="D90" s="363" t="e">
        <f>LookUpData!CI90*B90</f>
        <v>#N/A</v>
      </c>
      <c r="E90" s="2" t="s">
        <v>350</v>
      </c>
      <c r="F90" s="401" t="e">
        <f t="shared" si="105"/>
        <v>#N/A</v>
      </c>
      <c r="G90" s="2" t="s">
        <v>344</v>
      </c>
      <c r="H90" s="88">
        <v>0.306</v>
      </c>
      <c r="I90" s="2" t="s">
        <v>134</v>
      </c>
      <c r="J90" s="585">
        <v>0.4</v>
      </c>
      <c r="K90" s="2" t="s">
        <v>300</v>
      </c>
      <c r="L90" s="435" t="s">
        <v>117</v>
      </c>
      <c r="M90" s="2"/>
      <c r="N90" s="429">
        <f t="shared" si="94"/>
        <v>0.3582981818181818</v>
      </c>
      <c r="O90" s="2" t="s">
        <v>137</v>
      </c>
      <c r="P90" s="168" t="e">
        <f t="shared" si="95"/>
        <v>#N/A</v>
      </c>
      <c r="Q90" s="44" t="s">
        <v>138</v>
      </c>
      <c r="R90" s="125" t="e">
        <f t="shared" si="96"/>
        <v>#N/A</v>
      </c>
      <c r="S90" s="2" t="s">
        <v>146</v>
      </c>
      <c r="T90" s="119" t="e">
        <f t="shared" si="97"/>
        <v>#N/A</v>
      </c>
      <c r="U90" s="2" t="s">
        <v>105</v>
      </c>
      <c r="V90" s="444" t="s">
        <v>117</v>
      </c>
      <c r="W90" s="44"/>
      <c r="X90" s="468" t="e">
        <f t="shared" si="54"/>
        <v>#N/A</v>
      </c>
      <c r="Y90" s="126" t="s">
        <v>102</v>
      </c>
      <c r="Z90" s="152" t="e">
        <f t="shared" si="55"/>
        <v>#N/A</v>
      </c>
      <c r="AA90" s="142">
        <v>35</v>
      </c>
      <c r="AB90" s="147">
        <v>0.5</v>
      </c>
      <c r="AC90" s="142">
        <v>5</v>
      </c>
      <c r="AD90" s="152" t="e">
        <f t="shared" si="56"/>
        <v>#N/A</v>
      </c>
      <c r="AE90" s="152" t="e">
        <f t="shared" si="62"/>
        <v>#N/A</v>
      </c>
      <c r="AF90" s="142" t="e">
        <f t="shared" si="92"/>
        <v>#N/A</v>
      </c>
      <c r="AG90" s="142" t="e">
        <f t="shared" si="88"/>
        <v>#N/A</v>
      </c>
      <c r="AH90" s="142" t="e">
        <f t="shared" si="89"/>
        <v>#N/A</v>
      </c>
      <c r="AI90" s="141" t="e">
        <f>SUM(AH90:AH$100)</f>
        <v>#N/A</v>
      </c>
      <c r="AJ90" s="168" t="e">
        <f t="shared" si="106"/>
        <v>#N/A</v>
      </c>
      <c r="AK90" s="126" t="s">
        <v>320</v>
      </c>
      <c r="AL90" s="444" t="s">
        <v>117</v>
      </c>
      <c r="AM90" s="126"/>
      <c r="AN90" s="168" t="e">
        <f t="shared" si="98"/>
        <v>#N/A</v>
      </c>
      <c r="AO90" s="164" t="s">
        <v>105</v>
      </c>
      <c r="AP90" s="387">
        <v>1.39</v>
      </c>
      <c r="AQ90" s="126" t="s">
        <v>323</v>
      </c>
      <c r="AR90" s="187">
        <f t="shared" si="99"/>
        <v>0.1226040550113857</v>
      </c>
      <c r="AS90" s="2" t="s">
        <v>325</v>
      </c>
      <c r="AT90" s="563" t="e">
        <f t="shared" si="100"/>
        <v>#N/A</v>
      </c>
      <c r="AU90" s="561" t="s">
        <v>327</v>
      </c>
      <c r="AV90" s="563" t="e">
        <f t="shared" si="107"/>
        <v>#N/A</v>
      </c>
      <c r="AW90" s="561" t="s">
        <v>327</v>
      </c>
      <c r="AX90" s="564" t="e">
        <f t="shared" si="108"/>
        <v>#N/A</v>
      </c>
      <c r="AY90" s="126" t="s">
        <v>329</v>
      </c>
      <c r="AZ90" s="140" t="e">
        <f t="shared" si="101"/>
        <v>#N/A</v>
      </c>
      <c r="BA90" s="126" t="s">
        <v>331</v>
      </c>
      <c r="BB90" s="147" t="e">
        <f t="shared" si="109"/>
        <v>#N/A</v>
      </c>
      <c r="BC90" s="126" t="s">
        <v>333</v>
      </c>
      <c r="BD90" s="147" t="e">
        <f t="shared" si="102"/>
        <v>#N/A</v>
      </c>
      <c r="BE90" s="126" t="s">
        <v>334</v>
      </c>
      <c r="BF90" s="142" t="e">
        <f t="shared" si="103"/>
        <v>#N/A</v>
      </c>
      <c r="BG90" s="126" t="s">
        <v>335</v>
      </c>
      <c r="BH90" s="142" t="e">
        <f t="shared" si="110"/>
        <v>#N/A</v>
      </c>
      <c r="BI90" s="126" t="s">
        <v>337</v>
      </c>
      <c r="BJ90" s="196" t="e">
        <f t="shared" si="58"/>
        <v>#N/A</v>
      </c>
      <c r="BK90" s="126" t="s">
        <v>338</v>
      </c>
      <c r="BL90" s="152" t="e">
        <f t="shared" si="59"/>
        <v>#N/A</v>
      </c>
      <c r="BM90" s="152" t="e">
        <f t="shared" si="64"/>
        <v>#N/A</v>
      </c>
      <c r="BN90" s="142" t="e">
        <f t="shared" si="93"/>
        <v>#N/A</v>
      </c>
      <c r="BO90" s="142" t="e">
        <f t="shared" si="90"/>
        <v>#N/A</v>
      </c>
      <c r="BP90" s="142" t="e">
        <f t="shared" si="91"/>
        <v>#N/A</v>
      </c>
      <c r="BQ90" s="142" t="e">
        <f>SUM(BP90:$BP$100)</f>
        <v>#N/A</v>
      </c>
      <c r="BR90" s="213" t="e">
        <f t="shared" si="66"/>
        <v>#N/A</v>
      </c>
      <c r="BS90" s="270" t="e">
        <f t="shared" si="61"/>
        <v>#N/A</v>
      </c>
      <c r="BT90" s="514">
        <v>27.6</v>
      </c>
      <c r="BU90" s="2" t="s">
        <v>340</v>
      </c>
      <c r="BV90" s="435" t="s">
        <v>117</v>
      </c>
      <c r="BW90" s="2"/>
      <c r="BX90" s="518">
        <f t="shared" si="104"/>
        <v>27.982494529540485</v>
      </c>
      <c r="BY90" s="2" t="s">
        <v>292</v>
      </c>
      <c r="BZ90" s="531" t="e">
        <f t="shared" si="111"/>
        <v>#N/A</v>
      </c>
      <c r="CA90" s="2" t="s">
        <v>290</v>
      </c>
      <c r="CB90" s="553" t="s">
        <v>117</v>
      </c>
      <c r="CC90" s="2"/>
      <c r="CD90" s="435" t="s">
        <v>117</v>
      </c>
      <c r="CE90" s="2"/>
      <c r="CF90" s="435" t="s">
        <v>117</v>
      </c>
      <c r="CG90" s="2"/>
      <c r="CH90" s="435" t="s">
        <v>117</v>
      </c>
      <c r="CI90" s="410"/>
    </row>
    <row r="91" spans="1:87" ht="12.75">
      <c r="A91" s="55" t="s">
        <v>47</v>
      </c>
      <c r="B91" s="359" t="e">
        <f>HLOOKUP('HEALTH INEQUALITIES TOOL'!$C$5,LookUpData!$B$1:$CH$256,LookUpData!CN91,FALSE)</f>
        <v>#N/A</v>
      </c>
      <c r="C91" s="2" t="s">
        <v>343</v>
      </c>
      <c r="D91" s="363" t="e">
        <f>LookUpData!CI91*B91</f>
        <v>#N/A</v>
      </c>
      <c r="E91" s="2" t="s">
        <v>350</v>
      </c>
      <c r="F91" s="401" t="e">
        <f t="shared" si="105"/>
        <v>#N/A</v>
      </c>
      <c r="G91" s="2" t="s">
        <v>344</v>
      </c>
      <c r="H91" s="88">
        <v>0.306</v>
      </c>
      <c r="I91" s="2" t="s">
        <v>134</v>
      </c>
      <c r="J91" s="585">
        <v>0.4</v>
      </c>
      <c r="K91" s="2" t="s">
        <v>300</v>
      </c>
      <c r="L91" s="435" t="s">
        <v>117</v>
      </c>
      <c r="M91" s="2"/>
      <c r="N91" s="429">
        <f t="shared" si="94"/>
        <v>0.3582981818181818</v>
      </c>
      <c r="O91" s="2" t="s">
        <v>137</v>
      </c>
      <c r="P91" s="168" t="e">
        <f t="shared" si="95"/>
        <v>#N/A</v>
      </c>
      <c r="Q91" s="44" t="s">
        <v>138</v>
      </c>
      <c r="R91" s="125" t="e">
        <f t="shared" si="96"/>
        <v>#N/A</v>
      </c>
      <c r="S91" s="2" t="s">
        <v>146</v>
      </c>
      <c r="T91" s="119" t="e">
        <f t="shared" si="97"/>
        <v>#N/A</v>
      </c>
      <c r="U91" s="2" t="s">
        <v>105</v>
      </c>
      <c r="V91" s="444" t="s">
        <v>117</v>
      </c>
      <c r="W91" s="44"/>
      <c r="X91" s="468" t="e">
        <f t="shared" si="54"/>
        <v>#N/A</v>
      </c>
      <c r="Y91" s="126" t="s">
        <v>102</v>
      </c>
      <c r="Z91" s="152" t="e">
        <f t="shared" si="55"/>
        <v>#N/A</v>
      </c>
      <c r="AA91" s="142">
        <v>40</v>
      </c>
      <c r="AB91" s="147">
        <v>0.5</v>
      </c>
      <c r="AC91" s="142">
        <v>5</v>
      </c>
      <c r="AD91" s="152" t="e">
        <f t="shared" si="56"/>
        <v>#N/A</v>
      </c>
      <c r="AE91" s="152" t="e">
        <f t="shared" si="62"/>
        <v>#N/A</v>
      </c>
      <c r="AF91" s="142" t="e">
        <f t="shared" si="92"/>
        <v>#N/A</v>
      </c>
      <c r="AG91" s="142" t="e">
        <f t="shared" si="88"/>
        <v>#N/A</v>
      </c>
      <c r="AH91" s="142" t="e">
        <f t="shared" si="89"/>
        <v>#N/A</v>
      </c>
      <c r="AI91" s="141" t="e">
        <f>SUM(AH91:AH$100)</f>
        <v>#N/A</v>
      </c>
      <c r="AJ91" s="168" t="e">
        <f t="shared" si="106"/>
        <v>#N/A</v>
      </c>
      <c r="AK91" s="126" t="s">
        <v>320</v>
      </c>
      <c r="AL91" s="444" t="s">
        <v>117</v>
      </c>
      <c r="AM91" s="126"/>
      <c r="AN91" s="168" t="e">
        <f t="shared" si="98"/>
        <v>#N/A</v>
      </c>
      <c r="AO91" s="164" t="s">
        <v>105</v>
      </c>
      <c r="AP91" s="387">
        <v>1.39</v>
      </c>
      <c r="AQ91" s="126" t="s">
        <v>323</v>
      </c>
      <c r="AR91" s="187">
        <f t="shared" si="99"/>
        <v>0.1226040550113857</v>
      </c>
      <c r="AS91" s="2" t="s">
        <v>325</v>
      </c>
      <c r="AT91" s="563" t="e">
        <f t="shared" si="100"/>
        <v>#N/A</v>
      </c>
      <c r="AU91" s="561" t="s">
        <v>327</v>
      </c>
      <c r="AV91" s="563" t="e">
        <f t="shared" si="107"/>
        <v>#N/A</v>
      </c>
      <c r="AW91" s="561" t="s">
        <v>327</v>
      </c>
      <c r="AX91" s="564" t="e">
        <f t="shared" si="108"/>
        <v>#N/A</v>
      </c>
      <c r="AY91" s="126" t="s">
        <v>329</v>
      </c>
      <c r="AZ91" s="140" t="e">
        <f t="shared" si="101"/>
        <v>#N/A</v>
      </c>
      <c r="BA91" s="126" t="s">
        <v>331</v>
      </c>
      <c r="BB91" s="147" t="e">
        <f t="shared" si="109"/>
        <v>#N/A</v>
      </c>
      <c r="BC91" s="126" t="s">
        <v>333</v>
      </c>
      <c r="BD91" s="147" t="e">
        <f t="shared" si="102"/>
        <v>#N/A</v>
      </c>
      <c r="BE91" s="126" t="s">
        <v>334</v>
      </c>
      <c r="BF91" s="142" t="e">
        <f t="shared" si="103"/>
        <v>#N/A</v>
      </c>
      <c r="BG91" s="126" t="s">
        <v>335</v>
      </c>
      <c r="BH91" s="142" t="e">
        <f t="shared" si="110"/>
        <v>#N/A</v>
      </c>
      <c r="BI91" s="126" t="s">
        <v>337</v>
      </c>
      <c r="BJ91" s="196" t="e">
        <f t="shared" si="58"/>
        <v>#N/A</v>
      </c>
      <c r="BK91" s="126" t="s">
        <v>338</v>
      </c>
      <c r="BL91" s="152" t="e">
        <f t="shared" si="59"/>
        <v>#N/A</v>
      </c>
      <c r="BM91" s="152" t="e">
        <f t="shared" si="64"/>
        <v>#N/A</v>
      </c>
      <c r="BN91" s="142" t="e">
        <f t="shared" si="93"/>
        <v>#N/A</v>
      </c>
      <c r="BO91" s="142" t="e">
        <f t="shared" si="90"/>
        <v>#N/A</v>
      </c>
      <c r="BP91" s="142" t="e">
        <f t="shared" si="91"/>
        <v>#N/A</v>
      </c>
      <c r="BQ91" s="142" t="e">
        <f>SUM(BP91:$BP$100)</f>
        <v>#N/A</v>
      </c>
      <c r="BR91" s="213" t="e">
        <f t="shared" si="66"/>
        <v>#N/A</v>
      </c>
      <c r="BS91" s="270" t="e">
        <f t="shared" si="61"/>
        <v>#N/A</v>
      </c>
      <c r="BT91" s="514">
        <v>27.6</v>
      </c>
      <c r="BU91" s="2" t="s">
        <v>340</v>
      </c>
      <c r="BV91" s="435" t="s">
        <v>117</v>
      </c>
      <c r="BW91" s="2"/>
      <c r="BX91" s="518">
        <f t="shared" si="104"/>
        <v>27.982494529540485</v>
      </c>
      <c r="BY91" s="2" t="s">
        <v>292</v>
      </c>
      <c r="BZ91" s="531" t="e">
        <f t="shared" si="111"/>
        <v>#N/A</v>
      </c>
      <c r="CA91" s="2" t="s">
        <v>290</v>
      </c>
      <c r="CB91" s="553" t="s">
        <v>117</v>
      </c>
      <c r="CC91" s="2"/>
      <c r="CD91" s="435" t="s">
        <v>117</v>
      </c>
      <c r="CE91" s="2"/>
      <c r="CF91" s="435" t="s">
        <v>117</v>
      </c>
      <c r="CG91" s="2"/>
      <c r="CH91" s="435" t="s">
        <v>117</v>
      </c>
      <c r="CI91" s="410"/>
    </row>
    <row r="92" spans="1:87" ht="12.75">
      <c r="A92" s="55" t="s">
        <v>48</v>
      </c>
      <c r="B92" s="359" t="e">
        <f>HLOOKUP('HEALTH INEQUALITIES TOOL'!$C$5,LookUpData!$B$1:$CH$256,LookUpData!CN92,FALSE)</f>
        <v>#N/A</v>
      </c>
      <c r="C92" s="2" t="s">
        <v>343</v>
      </c>
      <c r="D92" s="363" t="e">
        <f>LookUpData!CI92*B92</f>
        <v>#N/A</v>
      </c>
      <c r="E92" s="2" t="s">
        <v>350</v>
      </c>
      <c r="F92" s="401" t="e">
        <f t="shared" si="105"/>
        <v>#N/A</v>
      </c>
      <c r="G92" s="2" t="s">
        <v>344</v>
      </c>
      <c r="H92" s="88">
        <v>0.3</v>
      </c>
      <c r="I92" s="2" t="s">
        <v>134</v>
      </c>
      <c r="J92" s="585">
        <v>0.4</v>
      </c>
      <c r="K92" s="2" t="s">
        <v>300</v>
      </c>
      <c r="L92" s="435" t="s">
        <v>117</v>
      </c>
      <c r="M92" s="2"/>
      <c r="N92" s="429">
        <f t="shared" si="94"/>
        <v>0.35127272727272724</v>
      </c>
      <c r="O92" s="2" t="s">
        <v>137</v>
      </c>
      <c r="P92" s="168" t="e">
        <f t="shared" si="95"/>
        <v>#N/A</v>
      </c>
      <c r="Q92" s="44" t="s">
        <v>138</v>
      </c>
      <c r="R92" s="125" t="e">
        <f t="shared" si="96"/>
        <v>#N/A</v>
      </c>
      <c r="S92" s="2" t="s">
        <v>146</v>
      </c>
      <c r="T92" s="119" t="e">
        <f t="shared" si="97"/>
        <v>#N/A</v>
      </c>
      <c r="U92" s="2" t="s">
        <v>105</v>
      </c>
      <c r="V92" s="444" t="s">
        <v>117</v>
      </c>
      <c r="W92" s="44"/>
      <c r="X92" s="468" t="e">
        <f t="shared" si="54"/>
        <v>#N/A</v>
      </c>
      <c r="Y92" s="126" t="s">
        <v>102</v>
      </c>
      <c r="Z92" s="152" t="e">
        <f t="shared" si="55"/>
        <v>#N/A</v>
      </c>
      <c r="AA92" s="142">
        <v>45</v>
      </c>
      <c r="AB92" s="147">
        <v>0.5</v>
      </c>
      <c r="AC92" s="142">
        <v>5</v>
      </c>
      <c r="AD92" s="152" t="e">
        <f t="shared" si="56"/>
        <v>#N/A</v>
      </c>
      <c r="AE92" s="152" t="e">
        <f t="shared" si="62"/>
        <v>#N/A</v>
      </c>
      <c r="AF92" s="142" t="e">
        <f t="shared" si="92"/>
        <v>#N/A</v>
      </c>
      <c r="AG92" s="142" t="e">
        <f t="shared" si="88"/>
        <v>#N/A</v>
      </c>
      <c r="AH92" s="142" t="e">
        <f t="shared" si="89"/>
        <v>#N/A</v>
      </c>
      <c r="AI92" s="141" t="e">
        <f>SUM(AH92:AH$100)</f>
        <v>#N/A</v>
      </c>
      <c r="AJ92" s="168" t="e">
        <f t="shared" si="106"/>
        <v>#N/A</v>
      </c>
      <c r="AK92" s="126" t="s">
        <v>320</v>
      </c>
      <c r="AL92" s="444" t="s">
        <v>117</v>
      </c>
      <c r="AM92" s="126"/>
      <c r="AN92" s="168" t="e">
        <f t="shared" si="98"/>
        <v>#N/A</v>
      </c>
      <c r="AO92" s="164" t="s">
        <v>105</v>
      </c>
      <c r="AP92" s="387">
        <v>1.39</v>
      </c>
      <c r="AQ92" s="126" t="s">
        <v>323</v>
      </c>
      <c r="AR92" s="187">
        <f t="shared" si="99"/>
        <v>0.12048971132873212</v>
      </c>
      <c r="AS92" s="2" t="s">
        <v>325</v>
      </c>
      <c r="AT92" s="563" t="e">
        <f t="shared" si="100"/>
        <v>#N/A</v>
      </c>
      <c r="AU92" s="561" t="s">
        <v>327</v>
      </c>
      <c r="AV92" s="563" t="e">
        <f t="shared" si="107"/>
        <v>#N/A</v>
      </c>
      <c r="AW92" s="561" t="s">
        <v>327</v>
      </c>
      <c r="AX92" s="564" t="e">
        <f t="shared" si="108"/>
        <v>#N/A</v>
      </c>
      <c r="AY92" s="126" t="s">
        <v>329</v>
      </c>
      <c r="AZ92" s="140" t="e">
        <f t="shared" si="101"/>
        <v>#N/A</v>
      </c>
      <c r="BA92" s="126" t="s">
        <v>331</v>
      </c>
      <c r="BB92" s="147" t="e">
        <f t="shared" si="109"/>
        <v>#N/A</v>
      </c>
      <c r="BC92" s="126" t="s">
        <v>333</v>
      </c>
      <c r="BD92" s="147" t="e">
        <f t="shared" si="102"/>
        <v>#N/A</v>
      </c>
      <c r="BE92" s="126" t="s">
        <v>334</v>
      </c>
      <c r="BF92" s="142" t="e">
        <f t="shared" si="103"/>
        <v>#N/A</v>
      </c>
      <c r="BG92" s="126" t="s">
        <v>335</v>
      </c>
      <c r="BH92" s="142" t="e">
        <f t="shared" si="110"/>
        <v>#N/A</v>
      </c>
      <c r="BI92" s="126" t="s">
        <v>337</v>
      </c>
      <c r="BJ92" s="196" t="e">
        <f t="shared" si="58"/>
        <v>#N/A</v>
      </c>
      <c r="BK92" s="126" t="s">
        <v>338</v>
      </c>
      <c r="BL92" s="152" t="e">
        <f t="shared" si="59"/>
        <v>#N/A</v>
      </c>
      <c r="BM92" s="152" t="e">
        <f t="shared" si="64"/>
        <v>#N/A</v>
      </c>
      <c r="BN92" s="142" t="e">
        <f t="shared" si="93"/>
        <v>#N/A</v>
      </c>
      <c r="BO92" s="142" t="e">
        <f t="shared" si="90"/>
        <v>#N/A</v>
      </c>
      <c r="BP92" s="142" t="e">
        <f t="shared" si="91"/>
        <v>#N/A</v>
      </c>
      <c r="BQ92" s="142" t="e">
        <f>SUM(BP92:$BP$100)</f>
        <v>#N/A</v>
      </c>
      <c r="BR92" s="213" t="e">
        <f t="shared" si="66"/>
        <v>#N/A</v>
      </c>
      <c r="BS92" s="270" t="e">
        <f t="shared" si="61"/>
        <v>#N/A</v>
      </c>
      <c r="BT92" s="514">
        <v>28</v>
      </c>
      <c r="BU92" s="2" t="s">
        <v>340</v>
      </c>
      <c r="BV92" s="435" t="s">
        <v>117</v>
      </c>
      <c r="BW92" s="2"/>
      <c r="BX92" s="518">
        <f t="shared" si="104"/>
        <v>28.38803792851933</v>
      </c>
      <c r="BY92" s="2" t="s">
        <v>292</v>
      </c>
      <c r="BZ92" s="531" t="e">
        <f t="shared" si="111"/>
        <v>#N/A</v>
      </c>
      <c r="CA92" s="2" t="s">
        <v>290</v>
      </c>
      <c r="CB92" s="553" t="s">
        <v>117</v>
      </c>
      <c r="CC92" s="2"/>
      <c r="CD92" s="435" t="s">
        <v>117</v>
      </c>
      <c r="CE92" s="2"/>
      <c r="CF92" s="435" t="s">
        <v>117</v>
      </c>
      <c r="CG92" s="2"/>
      <c r="CH92" s="435" t="s">
        <v>117</v>
      </c>
      <c r="CI92" s="410"/>
    </row>
    <row r="93" spans="1:87" ht="12.75">
      <c r="A93" s="55" t="s">
        <v>49</v>
      </c>
      <c r="B93" s="359" t="e">
        <f>HLOOKUP('HEALTH INEQUALITIES TOOL'!$C$5,LookUpData!$B$1:$CH$256,LookUpData!CN93,FALSE)</f>
        <v>#N/A</v>
      </c>
      <c r="C93" s="2" t="s">
        <v>343</v>
      </c>
      <c r="D93" s="363" t="e">
        <f>LookUpData!CI93*B93</f>
        <v>#N/A</v>
      </c>
      <c r="E93" s="2" t="s">
        <v>350</v>
      </c>
      <c r="F93" s="401" t="e">
        <f t="shared" si="105"/>
        <v>#N/A</v>
      </c>
      <c r="G93" s="2" t="s">
        <v>344</v>
      </c>
      <c r="H93" s="88">
        <v>0.3</v>
      </c>
      <c r="I93" s="2" t="s">
        <v>134</v>
      </c>
      <c r="J93" s="585">
        <v>0.4</v>
      </c>
      <c r="K93" s="2" t="s">
        <v>300</v>
      </c>
      <c r="L93" s="435" t="s">
        <v>117</v>
      </c>
      <c r="M93" s="2"/>
      <c r="N93" s="429">
        <f t="shared" si="94"/>
        <v>0.35127272727272724</v>
      </c>
      <c r="O93" s="2" t="s">
        <v>137</v>
      </c>
      <c r="P93" s="168" t="e">
        <f t="shared" si="95"/>
        <v>#N/A</v>
      </c>
      <c r="Q93" s="44" t="s">
        <v>138</v>
      </c>
      <c r="R93" s="125" t="e">
        <f t="shared" si="96"/>
        <v>#N/A</v>
      </c>
      <c r="S93" s="2" t="s">
        <v>146</v>
      </c>
      <c r="T93" s="119" t="e">
        <f t="shared" si="97"/>
        <v>#N/A</v>
      </c>
      <c r="U93" s="2" t="s">
        <v>105</v>
      </c>
      <c r="V93" s="444" t="s">
        <v>117</v>
      </c>
      <c r="W93" s="44"/>
      <c r="X93" s="468" t="e">
        <f t="shared" si="54"/>
        <v>#N/A</v>
      </c>
      <c r="Y93" s="126" t="s">
        <v>102</v>
      </c>
      <c r="Z93" s="152" t="e">
        <f t="shared" si="55"/>
        <v>#N/A</v>
      </c>
      <c r="AA93" s="142">
        <v>50</v>
      </c>
      <c r="AB93" s="147">
        <v>0.5</v>
      </c>
      <c r="AC93" s="142">
        <v>5</v>
      </c>
      <c r="AD93" s="152" t="e">
        <f t="shared" si="56"/>
        <v>#N/A</v>
      </c>
      <c r="AE93" s="152" t="e">
        <f t="shared" si="62"/>
        <v>#N/A</v>
      </c>
      <c r="AF93" s="142" t="e">
        <f t="shared" si="92"/>
        <v>#N/A</v>
      </c>
      <c r="AG93" s="142" t="e">
        <f t="shared" si="88"/>
        <v>#N/A</v>
      </c>
      <c r="AH93" s="142" t="e">
        <f t="shared" si="89"/>
        <v>#N/A</v>
      </c>
      <c r="AI93" s="141" t="e">
        <f>SUM(AH93:AH$100)</f>
        <v>#N/A</v>
      </c>
      <c r="AJ93" s="168" t="e">
        <f t="shared" si="106"/>
        <v>#N/A</v>
      </c>
      <c r="AK93" s="126" t="s">
        <v>320</v>
      </c>
      <c r="AL93" s="444" t="s">
        <v>117</v>
      </c>
      <c r="AM93" s="126"/>
      <c r="AN93" s="168" t="e">
        <f t="shared" si="98"/>
        <v>#N/A</v>
      </c>
      <c r="AO93" s="164" t="s">
        <v>105</v>
      </c>
      <c r="AP93" s="387">
        <v>1.39</v>
      </c>
      <c r="AQ93" s="126" t="s">
        <v>323</v>
      </c>
      <c r="AR93" s="187">
        <f t="shared" si="99"/>
        <v>0.12048971132873212</v>
      </c>
      <c r="AS93" s="2" t="s">
        <v>325</v>
      </c>
      <c r="AT93" s="563" t="e">
        <f t="shared" si="100"/>
        <v>#N/A</v>
      </c>
      <c r="AU93" s="561" t="s">
        <v>327</v>
      </c>
      <c r="AV93" s="563" t="e">
        <f t="shared" si="107"/>
        <v>#N/A</v>
      </c>
      <c r="AW93" s="561" t="s">
        <v>327</v>
      </c>
      <c r="AX93" s="564" t="e">
        <f t="shared" si="108"/>
        <v>#N/A</v>
      </c>
      <c r="AY93" s="126" t="s">
        <v>329</v>
      </c>
      <c r="AZ93" s="140" t="e">
        <f t="shared" si="101"/>
        <v>#N/A</v>
      </c>
      <c r="BA93" s="126" t="s">
        <v>331</v>
      </c>
      <c r="BB93" s="147" t="e">
        <f t="shared" si="109"/>
        <v>#N/A</v>
      </c>
      <c r="BC93" s="126" t="s">
        <v>333</v>
      </c>
      <c r="BD93" s="147" t="e">
        <f t="shared" si="102"/>
        <v>#N/A</v>
      </c>
      <c r="BE93" s="126" t="s">
        <v>334</v>
      </c>
      <c r="BF93" s="142" t="e">
        <f t="shared" si="103"/>
        <v>#N/A</v>
      </c>
      <c r="BG93" s="126" t="s">
        <v>335</v>
      </c>
      <c r="BH93" s="142" t="e">
        <f t="shared" si="110"/>
        <v>#N/A</v>
      </c>
      <c r="BI93" s="126" t="s">
        <v>337</v>
      </c>
      <c r="BJ93" s="196" t="e">
        <f t="shared" si="58"/>
        <v>#N/A</v>
      </c>
      <c r="BK93" s="126" t="s">
        <v>338</v>
      </c>
      <c r="BL93" s="152" t="e">
        <f t="shared" si="59"/>
        <v>#N/A</v>
      </c>
      <c r="BM93" s="152" t="e">
        <f t="shared" si="64"/>
        <v>#N/A</v>
      </c>
      <c r="BN93" s="142" t="e">
        <f t="shared" si="93"/>
        <v>#N/A</v>
      </c>
      <c r="BO93" s="142" t="e">
        <f t="shared" si="90"/>
        <v>#N/A</v>
      </c>
      <c r="BP93" s="142" t="e">
        <f t="shared" si="91"/>
        <v>#N/A</v>
      </c>
      <c r="BQ93" s="142" t="e">
        <f>SUM(BP93:$BP$100)</f>
        <v>#N/A</v>
      </c>
      <c r="BR93" s="213" t="e">
        <f t="shared" si="66"/>
        <v>#N/A</v>
      </c>
      <c r="BS93" s="270" t="e">
        <f t="shared" si="61"/>
        <v>#N/A</v>
      </c>
      <c r="BT93" s="514">
        <v>28</v>
      </c>
      <c r="BU93" s="2" t="s">
        <v>340</v>
      </c>
      <c r="BV93" s="435" t="s">
        <v>117</v>
      </c>
      <c r="BW93" s="2"/>
      <c r="BX93" s="518">
        <f t="shared" si="104"/>
        <v>28.38803792851933</v>
      </c>
      <c r="BY93" s="2" t="s">
        <v>292</v>
      </c>
      <c r="BZ93" s="531" t="e">
        <f t="shared" si="111"/>
        <v>#N/A</v>
      </c>
      <c r="CA93" s="2" t="s">
        <v>290</v>
      </c>
      <c r="CB93" s="553" t="s">
        <v>117</v>
      </c>
      <c r="CC93" s="2"/>
      <c r="CD93" s="435" t="s">
        <v>117</v>
      </c>
      <c r="CE93" s="2"/>
      <c r="CF93" s="435" t="s">
        <v>117</v>
      </c>
      <c r="CG93" s="2"/>
      <c r="CH93" s="435" t="s">
        <v>117</v>
      </c>
      <c r="CI93" s="410"/>
    </row>
    <row r="94" spans="1:87" ht="12.75">
      <c r="A94" s="55" t="s">
        <v>50</v>
      </c>
      <c r="B94" s="359" t="e">
        <f>HLOOKUP('HEALTH INEQUALITIES TOOL'!$C$5,LookUpData!$B$1:$CH$256,LookUpData!CN94,FALSE)</f>
        <v>#N/A</v>
      </c>
      <c r="C94" s="2" t="s">
        <v>343</v>
      </c>
      <c r="D94" s="363" t="e">
        <f>LookUpData!CI94*B94</f>
        <v>#N/A</v>
      </c>
      <c r="E94" s="2" t="s">
        <v>350</v>
      </c>
      <c r="F94" s="401" t="e">
        <f t="shared" si="105"/>
        <v>#N/A</v>
      </c>
      <c r="G94" s="2" t="s">
        <v>344</v>
      </c>
      <c r="H94" s="88">
        <v>0.392</v>
      </c>
      <c r="I94" s="2" t="s">
        <v>134</v>
      </c>
      <c r="J94" s="585">
        <v>0.4</v>
      </c>
      <c r="K94" s="2" t="s">
        <v>300</v>
      </c>
      <c r="L94" s="435" t="s">
        <v>117</v>
      </c>
      <c r="M94" s="2"/>
      <c r="N94" s="429">
        <f t="shared" si="94"/>
        <v>0.45899636363636365</v>
      </c>
      <c r="O94" s="2" t="s">
        <v>137</v>
      </c>
      <c r="P94" s="168" t="e">
        <f t="shared" si="95"/>
        <v>#N/A</v>
      </c>
      <c r="Q94" s="44" t="s">
        <v>138</v>
      </c>
      <c r="R94" s="125" t="e">
        <f t="shared" si="96"/>
        <v>#N/A</v>
      </c>
      <c r="S94" s="2" t="s">
        <v>146</v>
      </c>
      <c r="T94" s="119" t="e">
        <f t="shared" si="97"/>
        <v>#N/A</v>
      </c>
      <c r="U94" s="2" t="s">
        <v>105</v>
      </c>
      <c r="V94" s="444" t="s">
        <v>117</v>
      </c>
      <c r="W94" s="44"/>
      <c r="X94" s="468" t="e">
        <f t="shared" si="54"/>
        <v>#N/A</v>
      </c>
      <c r="Y94" s="126" t="s">
        <v>102</v>
      </c>
      <c r="Z94" s="152" t="e">
        <f t="shared" si="55"/>
        <v>#N/A</v>
      </c>
      <c r="AA94" s="142">
        <v>55</v>
      </c>
      <c r="AB94" s="147">
        <v>0.5</v>
      </c>
      <c r="AC94" s="142">
        <v>5</v>
      </c>
      <c r="AD94" s="152" t="e">
        <f t="shared" si="56"/>
        <v>#N/A</v>
      </c>
      <c r="AE94" s="152" t="e">
        <f t="shared" si="62"/>
        <v>#N/A</v>
      </c>
      <c r="AF94" s="142" t="e">
        <f t="shared" si="92"/>
        <v>#N/A</v>
      </c>
      <c r="AG94" s="142" t="e">
        <f t="shared" si="88"/>
        <v>#N/A</v>
      </c>
      <c r="AH94" s="142" t="e">
        <f t="shared" si="89"/>
        <v>#N/A</v>
      </c>
      <c r="AI94" s="141" t="e">
        <f>SUM(AH94:AH$100)</f>
        <v>#N/A</v>
      </c>
      <c r="AJ94" s="168" t="e">
        <f t="shared" si="106"/>
        <v>#N/A</v>
      </c>
      <c r="AK94" s="126" t="s">
        <v>320</v>
      </c>
      <c r="AL94" s="444" t="s">
        <v>117</v>
      </c>
      <c r="AM94" s="126"/>
      <c r="AN94" s="168" t="e">
        <f t="shared" si="98"/>
        <v>#N/A</v>
      </c>
      <c r="AO94" s="164" t="s">
        <v>105</v>
      </c>
      <c r="AP94" s="387">
        <v>1.39</v>
      </c>
      <c r="AQ94" s="126" t="s">
        <v>323</v>
      </c>
      <c r="AR94" s="187">
        <f t="shared" si="99"/>
        <v>0.15182975304736773</v>
      </c>
      <c r="AS94" s="2" t="s">
        <v>325</v>
      </c>
      <c r="AT94" s="563" t="e">
        <f t="shared" si="100"/>
        <v>#N/A</v>
      </c>
      <c r="AU94" s="561" t="s">
        <v>327</v>
      </c>
      <c r="AV94" s="563" t="e">
        <f t="shared" si="107"/>
        <v>#N/A</v>
      </c>
      <c r="AW94" s="561" t="s">
        <v>327</v>
      </c>
      <c r="AX94" s="564" t="e">
        <f t="shared" si="108"/>
        <v>#N/A</v>
      </c>
      <c r="AY94" s="126" t="s">
        <v>329</v>
      </c>
      <c r="AZ94" s="140" t="e">
        <f t="shared" si="101"/>
        <v>#N/A</v>
      </c>
      <c r="BA94" s="126" t="s">
        <v>331</v>
      </c>
      <c r="BB94" s="147" t="e">
        <f t="shared" si="109"/>
        <v>#N/A</v>
      </c>
      <c r="BC94" s="126" t="s">
        <v>333</v>
      </c>
      <c r="BD94" s="147" t="e">
        <f t="shared" si="102"/>
        <v>#N/A</v>
      </c>
      <c r="BE94" s="126" t="s">
        <v>334</v>
      </c>
      <c r="BF94" s="142" t="e">
        <f t="shared" si="103"/>
        <v>#N/A</v>
      </c>
      <c r="BG94" s="126" t="s">
        <v>335</v>
      </c>
      <c r="BH94" s="142" t="e">
        <f t="shared" si="110"/>
        <v>#N/A</v>
      </c>
      <c r="BI94" s="126" t="s">
        <v>337</v>
      </c>
      <c r="BJ94" s="196" t="e">
        <f t="shared" si="58"/>
        <v>#N/A</v>
      </c>
      <c r="BK94" s="126" t="s">
        <v>338</v>
      </c>
      <c r="BL94" s="152" t="e">
        <f t="shared" si="59"/>
        <v>#N/A</v>
      </c>
      <c r="BM94" s="152" t="e">
        <f t="shared" si="64"/>
        <v>#N/A</v>
      </c>
      <c r="BN94" s="142" t="e">
        <f t="shared" si="93"/>
        <v>#N/A</v>
      </c>
      <c r="BO94" s="142" t="e">
        <f t="shared" si="90"/>
        <v>#N/A</v>
      </c>
      <c r="BP94" s="142" t="e">
        <f t="shared" si="91"/>
        <v>#N/A</v>
      </c>
      <c r="BQ94" s="142" t="e">
        <f>SUM(BP94:$BP$100)</f>
        <v>#N/A</v>
      </c>
      <c r="BR94" s="213" t="e">
        <f t="shared" si="66"/>
        <v>#N/A</v>
      </c>
      <c r="BS94" s="270" t="e">
        <f t="shared" si="61"/>
        <v>#N/A</v>
      </c>
      <c r="BT94" s="514">
        <v>29</v>
      </c>
      <c r="BU94" s="2" t="s">
        <v>340</v>
      </c>
      <c r="BV94" s="435" t="s">
        <v>117</v>
      </c>
      <c r="BW94" s="2"/>
      <c r="BX94" s="518">
        <f t="shared" si="104"/>
        <v>29.40189642596645</v>
      </c>
      <c r="BY94" s="2" t="s">
        <v>292</v>
      </c>
      <c r="BZ94" s="531" t="e">
        <f t="shared" si="111"/>
        <v>#N/A</v>
      </c>
      <c r="CA94" s="2" t="s">
        <v>290</v>
      </c>
      <c r="CB94" s="553" t="s">
        <v>117</v>
      </c>
      <c r="CC94" s="2"/>
      <c r="CD94" s="435" t="s">
        <v>117</v>
      </c>
      <c r="CE94" s="2"/>
      <c r="CF94" s="435" t="s">
        <v>117</v>
      </c>
      <c r="CG94" s="2"/>
      <c r="CH94" s="435" t="s">
        <v>117</v>
      </c>
      <c r="CI94" s="410"/>
    </row>
    <row r="95" spans="1:87" ht="12.75">
      <c r="A95" s="55" t="s">
        <v>51</v>
      </c>
      <c r="B95" s="359" t="e">
        <f>HLOOKUP('HEALTH INEQUALITIES TOOL'!$C$5,LookUpData!$B$1:$CH$256,LookUpData!CN95,FALSE)</f>
        <v>#N/A</v>
      </c>
      <c r="C95" s="2" t="s">
        <v>343</v>
      </c>
      <c r="D95" s="363" t="e">
        <f>LookUpData!CI95*B95</f>
        <v>#N/A</v>
      </c>
      <c r="E95" s="2" t="s">
        <v>350</v>
      </c>
      <c r="F95" s="401" t="e">
        <f t="shared" si="105"/>
        <v>#N/A</v>
      </c>
      <c r="G95" s="2" t="s">
        <v>344</v>
      </c>
      <c r="H95" s="88">
        <v>0.392</v>
      </c>
      <c r="I95" s="2" t="s">
        <v>134</v>
      </c>
      <c r="J95" s="585">
        <v>0.4</v>
      </c>
      <c r="K95" s="2" t="s">
        <v>300</v>
      </c>
      <c r="L95" s="435" t="s">
        <v>117</v>
      </c>
      <c r="M95" s="2"/>
      <c r="N95" s="429">
        <f t="shared" si="94"/>
        <v>0.45899636363636365</v>
      </c>
      <c r="O95" s="2" t="s">
        <v>137</v>
      </c>
      <c r="P95" s="168" t="e">
        <f t="shared" si="95"/>
        <v>#N/A</v>
      </c>
      <c r="Q95" s="44" t="s">
        <v>138</v>
      </c>
      <c r="R95" s="125" t="e">
        <f t="shared" si="96"/>
        <v>#N/A</v>
      </c>
      <c r="S95" s="2" t="s">
        <v>146</v>
      </c>
      <c r="T95" s="119" t="e">
        <f t="shared" si="97"/>
        <v>#N/A</v>
      </c>
      <c r="U95" s="2" t="s">
        <v>105</v>
      </c>
      <c r="V95" s="444" t="s">
        <v>117</v>
      </c>
      <c r="W95" s="44"/>
      <c r="X95" s="468" t="e">
        <f t="shared" si="54"/>
        <v>#N/A</v>
      </c>
      <c r="Y95" s="126" t="s">
        <v>102</v>
      </c>
      <c r="Z95" s="152" t="e">
        <f t="shared" si="55"/>
        <v>#N/A</v>
      </c>
      <c r="AA95" s="142">
        <v>60</v>
      </c>
      <c r="AB95" s="147">
        <v>0.5</v>
      </c>
      <c r="AC95" s="142">
        <v>5</v>
      </c>
      <c r="AD95" s="152" t="e">
        <f t="shared" si="56"/>
        <v>#N/A</v>
      </c>
      <c r="AE95" s="152" t="e">
        <f t="shared" si="62"/>
        <v>#N/A</v>
      </c>
      <c r="AF95" s="142" t="e">
        <f t="shared" si="92"/>
        <v>#N/A</v>
      </c>
      <c r="AG95" s="142" t="e">
        <f t="shared" si="88"/>
        <v>#N/A</v>
      </c>
      <c r="AH95" s="142" t="e">
        <f t="shared" si="89"/>
        <v>#N/A</v>
      </c>
      <c r="AI95" s="141" t="e">
        <f>SUM(AH95:AH$100)</f>
        <v>#N/A</v>
      </c>
      <c r="AJ95" s="168" t="e">
        <f t="shared" si="106"/>
        <v>#N/A</v>
      </c>
      <c r="AK95" s="126" t="s">
        <v>320</v>
      </c>
      <c r="AL95" s="444" t="s">
        <v>117</v>
      </c>
      <c r="AM95" s="126"/>
      <c r="AN95" s="168" t="e">
        <f t="shared" si="98"/>
        <v>#N/A</v>
      </c>
      <c r="AO95" s="164" t="s">
        <v>105</v>
      </c>
      <c r="AP95" s="387">
        <v>1.39</v>
      </c>
      <c r="AQ95" s="126" t="s">
        <v>323</v>
      </c>
      <c r="AR95" s="187">
        <f t="shared" si="99"/>
        <v>0.15182975304736773</v>
      </c>
      <c r="AS95" s="2" t="s">
        <v>325</v>
      </c>
      <c r="AT95" s="563" t="e">
        <f t="shared" si="100"/>
        <v>#N/A</v>
      </c>
      <c r="AU95" s="561" t="s">
        <v>327</v>
      </c>
      <c r="AV95" s="563" t="e">
        <f t="shared" si="107"/>
        <v>#N/A</v>
      </c>
      <c r="AW95" s="561" t="s">
        <v>327</v>
      </c>
      <c r="AX95" s="564" t="e">
        <f t="shared" si="108"/>
        <v>#N/A</v>
      </c>
      <c r="AY95" s="126" t="s">
        <v>329</v>
      </c>
      <c r="AZ95" s="140" t="e">
        <f t="shared" si="101"/>
        <v>#N/A</v>
      </c>
      <c r="BA95" s="126" t="s">
        <v>331</v>
      </c>
      <c r="BB95" s="147" t="e">
        <f t="shared" si="109"/>
        <v>#N/A</v>
      </c>
      <c r="BC95" s="126" t="s">
        <v>333</v>
      </c>
      <c r="BD95" s="147" t="e">
        <f t="shared" si="102"/>
        <v>#N/A</v>
      </c>
      <c r="BE95" s="126" t="s">
        <v>334</v>
      </c>
      <c r="BF95" s="142" t="e">
        <f t="shared" si="103"/>
        <v>#N/A</v>
      </c>
      <c r="BG95" s="126" t="s">
        <v>335</v>
      </c>
      <c r="BH95" s="142" t="e">
        <f t="shared" si="110"/>
        <v>#N/A</v>
      </c>
      <c r="BI95" s="126" t="s">
        <v>337</v>
      </c>
      <c r="BJ95" s="196" t="e">
        <f t="shared" si="58"/>
        <v>#N/A</v>
      </c>
      <c r="BK95" s="126" t="s">
        <v>338</v>
      </c>
      <c r="BL95" s="152" t="e">
        <f t="shared" si="59"/>
        <v>#N/A</v>
      </c>
      <c r="BM95" s="152" t="e">
        <f t="shared" si="64"/>
        <v>#N/A</v>
      </c>
      <c r="BN95" s="142" t="e">
        <f t="shared" si="93"/>
        <v>#N/A</v>
      </c>
      <c r="BO95" s="142" t="e">
        <f t="shared" si="90"/>
        <v>#N/A</v>
      </c>
      <c r="BP95" s="142" t="e">
        <f t="shared" si="91"/>
        <v>#N/A</v>
      </c>
      <c r="BQ95" s="142" t="e">
        <f>SUM(BP95:$BP$100)</f>
        <v>#N/A</v>
      </c>
      <c r="BR95" s="213" t="e">
        <f t="shared" si="66"/>
        <v>#N/A</v>
      </c>
      <c r="BS95" s="270" t="e">
        <f t="shared" si="61"/>
        <v>#N/A</v>
      </c>
      <c r="BT95" s="514">
        <v>29</v>
      </c>
      <c r="BU95" s="2" t="s">
        <v>340</v>
      </c>
      <c r="BV95" s="435" t="s">
        <v>117</v>
      </c>
      <c r="BW95" s="2"/>
      <c r="BX95" s="518">
        <f t="shared" si="104"/>
        <v>29.40189642596645</v>
      </c>
      <c r="BY95" s="2" t="s">
        <v>292</v>
      </c>
      <c r="BZ95" s="531" t="e">
        <f t="shared" si="111"/>
        <v>#N/A</v>
      </c>
      <c r="CA95" s="2" t="s">
        <v>290</v>
      </c>
      <c r="CB95" s="553" t="s">
        <v>117</v>
      </c>
      <c r="CC95" s="2"/>
      <c r="CD95" s="435" t="s">
        <v>117</v>
      </c>
      <c r="CE95" s="2"/>
      <c r="CF95" s="435" t="s">
        <v>117</v>
      </c>
      <c r="CG95" s="2"/>
      <c r="CH95" s="435" t="s">
        <v>117</v>
      </c>
      <c r="CI95" s="410"/>
    </row>
    <row r="96" spans="1:87" ht="12.75">
      <c r="A96" s="55" t="s">
        <v>52</v>
      </c>
      <c r="B96" s="359" t="e">
        <f>HLOOKUP('HEALTH INEQUALITIES TOOL'!$C$5,LookUpData!$B$1:$CH$256,LookUpData!CN96,FALSE)</f>
        <v>#N/A</v>
      </c>
      <c r="C96" s="2" t="s">
        <v>343</v>
      </c>
      <c r="D96" s="363" t="e">
        <f>LookUpData!CI96*B96</f>
        <v>#N/A</v>
      </c>
      <c r="E96" s="2" t="s">
        <v>350</v>
      </c>
      <c r="F96" s="401" t="e">
        <f t="shared" si="105"/>
        <v>#N/A</v>
      </c>
      <c r="G96" s="2" t="s">
        <v>344</v>
      </c>
      <c r="H96" s="88">
        <v>0.317</v>
      </c>
      <c r="I96" s="2" t="s">
        <v>134</v>
      </c>
      <c r="J96" s="585">
        <v>0.4</v>
      </c>
      <c r="K96" s="2" t="s">
        <v>300</v>
      </c>
      <c r="L96" s="435" t="s">
        <v>117</v>
      </c>
      <c r="M96" s="2"/>
      <c r="N96" s="429">
        <f t="shared" si="94"/>
        <v>0.3711781818181818</v>
      </c>
      <c r="O96" s="2" t="s">
        <v>137</v>
      </c>
      <c r="P96" s="168" t="e">
        <f t="shared" si="95"/>
        <v>#N/A</v>
      </c>
      <c r="Q96" s="44" t="s">
        <v>138</v>
      </c>
      <c r="R96" s="125" t="e">
        <f t="shared" si="96"/>
        <v>#N/A</v>
      </c>
      <c r="S96" s="2" t="s">
        <v>146</v>
      </c>
      <c r="T96" s="119" t="e">
        <f t="shared" si="97"/>
        <v>#N/A</v>
      </c>
      <c r="U96" s="2" t="s">
        <v>105</v>
      </c>
      <c r="V96" s="444" t="s">
        <v>117</v>
      </c>
      <c r="W96" s="44"/>
      <c r="X96" s="468" t="e">
        <f t="shared" si="54"/>
        <v>#N/A</v>
      </c>
      <c r="Y96" s="126" t="s">
        <v>102</v>
      </c>
      <c r="Z96" s="152" t="e">
        <f t="shared" si="55"/>
        <v>#N/A</v>
      </c>
      <c r="AA96" s="142">
        <v>65</v>
      </c>
      <c r="AB96" s="147">
        <v>0.5</v>
      </c>
      <c r="AC96" s="142">
        <v>5</v>
      </c>
      <c r="AD96" s="152" t="e">
        <f t="shared" si="56"/>
        <v>#N/A</v>
      </c>
      <c r="AE96" s="152" t="e">
        <f t="shared" si="62"/>
        <v>#N/A</v>
      </c>
      <c r="AF96" s="142" t="e">
        <f t="shared" si="92"/>
        <v>#N/A</v>
      </c>
      <c r="AG96" s="142" t="e">
        <f t="shared" si="88"/>
        <v>#N/A</v>
      </c>
      <c r="AH96" s="142" t="e">
        <f t="shared" si="89"/>
        <v>#N/A</v>
      </c>
      <c r="AI96" s="141" t="e">
        <f>SUM(AH96:AH$100)</f>
        <v>#N/A</v>
      </c>
      <c r="AJ96" s="168" t="e">
        <f t="shared" si="106"/>
        <v>#N/A</v>
      </c>
      <c r="AK96" s="126" t="s">
        <v>320</v>
      </c>
      <c r="AL96" s="444" t="s">
        <v>117</v>
      </c>
      <c r="AM96" s="126"/>
      <c r="AN96" s="168" t="e">
        <f t="shared" si="98"/>
        <v>#N/A</v>
      </c>
      <c r="AO96" s="164" t="s">
        <v>105</v>
      </c>
      <c r="AP96" s="387">
        <v>1.39</v>
      </c>
      <c r="AQ96" s="126" t="s">
        <v>323</v>
      </c>
      <c r="AR96" s="187">
        <f t="shared" si="99"/>
        <v>0.1264540648570056</v>
      </c>
      <c r="AS96" s="2" t="s">
        <v>325</v>
      </c>
      <c r="AT96" s="563" t="e">
        <f t="shared" si="100"/>
        <v>#N/A</v>
      </c>
      <c r="AU96" s="561" t="s">
        <v>327</v>
      </c>
      <c r="AV96" s="563" t="e">
        <f t="shared" si="107"/>
        <v>#N/A</v>
      </c>
      <c r="AW96" s="561" t="s">
        <v>327</v>
      </c>
      <c r="AX96" s="564" t="e">
        <f t="shared" si="108"/>
        <v>#N/A</v>
      </c>
      <c r="AY96" s="126" t="s">
        <v>329</v>
      </c>
      <c r="AZ96" s="140" t="e">
        <f t="shared" si="101"/>
        <v>#N/A</v>
      </c>
      <c r="BA96" s="126" t="s">
        <v>331</v>
      </c>
      <c r="BB96" s="147" t="e">
        <f t="shared" si="109"/>
        <v>#N/A</v>
      </c>
      <c r="BC96" s="126" t="s">
        <v>333</v>
      </c>
      <c r="BD96" s="147" t="e">
        <f t="shared" si="102"/>
        <v>#N/A</v>
      </c>
      <c r="BE96" s="126" t="s">
        <v>334</v>
      </c>
      <c r="BF96" s="142" t="e">
        <f t="shared" si="103"/>
        <v>#N/A</v>
      </c>
      <c r="BG96" s="126" t="s">
        <v>335</v>
      </c>
      <c r="BH96" s="142" t="e">
        <f t="shared" si="110"/>
        <v>#N/A</v>
      </c>
      <c r="BI96" s="126" t="s">
        <v>337</v>
      </c>
      <c r="BJ96" s="196" t="e">
        <f t="shared" si="58"/>
        <v>#N/A</v>
      </c>
      <c r="BK96" s="126" t="s">
        <v>338</v>
      </c>
      <c r="BL96" s="152" t="e">
        <f t="shared" si="59"/>
        <v>#N/A</v>
      </c>
      <c r="BM96" s="152" t="e">
        <f t="shared" si="64"/>
        <v>#N/A</v>
      </c>
      <c r="BN96" s="142" t="e">
        <f t="shared" si="93"/>
        <v>#N/A</v>
      </c>
      <c r="BO96" s="142" t="e">
        <f t="shared" si="90"/>
        <v>#N/A</v>
      </c>
      <c r="BP96" s="142" t="e">
        <f t="shared" si="91"/>
        <v>#N/A</v>
      </c>
      <c r="BQ96" s="142" t="e">
        <f>SUM(BP96:$BP$100)</f>
        <v>#N/A</v>
      </c>
      <c r="BR96" s="213" t="e">
        <f t="shared" si="66"/>
        <v>#N/A</v>
      </c>
      <c r="BS96" s="270" t="e">
        <f t="shared" si="61"/>
        <v>#N/A</v>
      </c>
      <c r="BT96" s="514">
        <v>28.4</v>
      </c>
      <c r="BU96" s="2" t="s">
        <v>340</v>
      </c>
      <c r="BV96" s="435" t="s">
        <v>117</v>
      </c>
      <c r="BW96" s="2"/>
      <c r="BX96" s="518">
        <f t="shared" si="104"/>
        <v>28.793581327498178</v>
      </c>
      <c r="BY96" s="2" t="s">
        <v>292</v>
      </c>
      <c r="BZ96" s="531" t="e">
        <f t="shared" si="111"/>
        <v>#N/A</v>
      </c>
      <c r="CA96" s="2" t="s">
        <v>290</v>
      </c>
      <c r="CB96" s="553" t="s">
        <v>117</v>
      </c>
      <c r="CC96" s="2"/>
      <c r="CD96" s="435" t="s">
        <v>117</v>
      </c>
      <c r="CE96" s="2"/>
      <c r="CF96" s="435" t="s">
        <v>117</v>
      </c>
      <c r="CG96" s="2"/>
      <c r="CH96" s="435" t="s">
        <v>117</v>
      </c>
      <c r="CI96" s="410"/>
    </row>
    <row r="97" spans="1:87" ht="12.75">
      <c r="A97" s="55" t="s">
        <v>53</v>
      </c>
      <c r="B97" s="359" t="e">
        <f>HLOOKUP('HEALTH INEQUALITIES TOOL'!$C$5,LookUpData!$B$1:$CH$256,LookUpData!CN97,FALSE)</f>
        <v>#N/A</v>
      </c>
      <c r="C97" s="2" t="s">
        <v>343</v>
      </c>
      <c r="D97" s="363" t="e">
        <f>LookUpData!CI97*B97</f>
        <v>#N/A</v>
      </c>
      <c r="E97" s="2" t="s">
        <v>350</v>
      </c>
      <c r="F97" s="401" t="e">
        <f t="shared" si="105"/>
        <v>#N/A</v>
      </c>
      <c r="G97" s="2" t="s">
        <v>344</v>
      </c>
      <c r="H97" s="88">
        <v>0.317</v>
      </c>
      <c r="I97" s="2" t="s">
        <v>134</v>
      </c>
      <c r="J97" s="585">
        <v>0.4</v>
      </c>
      <c r="K97" s="2" t="s">
        <v>300</v>
      </c>
      <c r="L97" s="435" t="s">
        <v>117</v>
      </c>
      <c r="M97" s="2"/>
      <c r="N97" s="429">
        <f t="shared" si="94"/>
        <v>0.3711781818181818</v>
      </c>
      <c r="O97" s="2" t="s">
        <v>137</v>
      </c>
      <c r="P97" s="168" t="e">
        <f t="shared" si="95"/>
        <v>#N/A</v>
      </c>
      <c r="Q97" s="44" t="s">
        <v>138</v>
      </c>
      <c r="R97" s="125" t="e">
        <f t="shared" si="96"/>
        <v>#N/A</v>
      </c>
      <c r="S97" s="2" t="s">
        <v>146</v>
      </c>
      <c r="T97" s="119" t="e">
        <f t="shared" si="97"/>
        <v>#N/A</v>
      </c>
      <c r="U97" s="2" t="s">
        <v>105</v>
      </c>
      <c r="V97" s="444" t="s">
        <v>117</v>
      </c>
      <c r="W97" s="44"/>
      <c r="X97" s="468" t="e">
        <f t="shared" si="54"/>
        <v>#N/A</v>
      </c>
      <c r="Y97" s="126" t="s">
        <v>102</v>
      </c>
      <c r="Z97" s="152" t="e">
        <f t="shared" si="55"/>
        <v>#N/A</v>
      </c>
      <c r="AA97" s="142">
        <v>70</v>
      </c>
      <c r="AB97" s="147">
        <v>0.5</v>
      </c>
      <c r="AC97" s="142">
        <v>5</v>
      </c>
      <c r="AD97" s="152" t="e">
        <f t="shared" si="56"/>
        <v>#N/A</v>
      </c>
      <c r="AE97" s="152" t="e">
        <f t="shared" si="62"/>
        <v>#N/A</v>
      </c>
      <c r="AF97" s="142" t="e">
        <f t="shared" si="92"/>
        <v>#N/A</v>
      </c>
      <c r="AG97" s="142" t="e">
        <f t="shared" si="88"/>
        <v>#N/A</v>
      </c>
      <c r="AH97" s="142" t="e">
        <f t="shared" si="89"/>
        <v>#N/A</v>
      </c>
      <c r="AI97" s="141" t="e">
        <f>SUM(AH97:AH$100)</f>
        <v>#N/A</v>
      </c>
      <c r="AJ97" s="168" t="e">
        <f t="shared" si="106"/>
        <v>#N/A</v>
      </c>
      <c r="AK97" s="126" t="s">
        <v>320</v>
      </c>
      <c r="AL97" s="444" t="s">
        <v>117</v>
      </c>
      <c r="AM97" s="126"/>
      <c r="AN97" s="168" t="e">
        <f t="shared" si="98"/>
        <v>#N/A</v>
      </c>
      <c r="AO97" s="164" t="s">
        <v>105</v>
      </c>
      <c r="AP97" s="387">
        <v>1.39</v>
      </c>
      <c r="AQ97" s="126" t="s">
        <v>323</v>
      </c>
      <c r="AR97" s="187">
        <f t="shared" si="99"/>
        <v>0.1264540648570056</v>
      </c>
      <c r="AS97" s="2" t="s">
        <v>325</v>
      </c>
      <c r="AT97" s="563" t="e">
        <f t="shared" si="100"/>
        <v>#N/A</v>
      </c>
      <c r="AU97" s="561" t="s">
        <v>327</v>
      </c>
      <c r="AV97" s="563" t="e">
        <f t="shared" si="107"/>
        <v>#N/A</v>
      </c>
      <c r="AW97" s="561" t="s">
        <v>327</v>
      </c>
      <c r="AX97" s="564" t="e">
        <f t="shared" si="108"/>
        <v>#N/A</v>
      </c>
      <c r="AY97" s="126" t="s">
        <v>329</v>
      </c>
      <c r="AZ97" s="140" t="e">
        <f t="shared" si="101"/>
        <v>#N/A</v>
      </c>
      <c r="BA97" s="126" t="s">
        <v>331</v>
      </c>
      <c r="BB97" s="147" t="e">
        <f t="shared" si="109"/>
        <v>#N/A</v>
      </c>
      <c r="BC97" s="126" t="s">
        <v>333</v>
      </c>
      <c r="BD97" s="147" t="e">
        <f t="shared" si="102"/>
        <v>#N/A</v>
      </c>
      <c r="BE97" s="126" t="s">
        <v>334</v>
      </c>
      <c r="BF97" s="142" t="e">
        <f t="shared" si="103"/>
        <v>#N/A</v>
      </c>
      <c r="BG97" s="126" t="s">
        <v>335</v>
      </c>
      <c r="BH97" s="142" t="e">
        <f t="shared" si="110"/>
        <v>#N/A</v>
      </c>
      <c r="BI97" s="126" t="s">
        <v>337</v>
      </c>
      <c r="BJ97" s="196" t="e">
        <f t="shared" si="58"/>
        <v>#N/A</v>
      </c>
      <c r="BK97" s="126" t="s">
        <v>338</v>
      </c>
      <c r="BL97" s="152" t="e">
        <f t="shared" si="59"/>
        <v>#N/A</v>
      </c>
      <c r="BM97" s="152" t="e">
        <f t="shared" si="64"/>
        <v>#N/A</v>
      </c>
      <c r="BN97" s="142" t="e">
        <f t="shared" si="93"/>
        <v>#N/A</v>
      </c>
      <c r="BO97" s="142" t="e">
        <f t="shared" si="90"/>
        <v>#N/A</v>
      </c>
      <c r="BP97" s="142" t="e">
        <f t="shared" si="91"/>
        <v>#N/A</v>
      </c>
      <c r="BQ97" s="142" t="e">
        <f>SUM(BP97:$BP$100)</f>
        <v>#N/A</v>
      </c>
      <c r="BR97" s="213" t="e">
        <f t="shared" si="66"/>
        <v>#N/A</v>
      </c>
      <c r="BS97" s="270" t="e">
        <f t="shared" si="61"/>
        <v>#N/A</v>
      </c>
      <c r="BT97" s="514">
        <v>28.4</v>
      </c>
      <c r="BU97" s="2" t="s">
        <v>340</v>
      </c>
      <c r="BV97" s="435" t="s">
        <v>117</v>
      </c>
      <c r="BW97" s="2"/>
      <c r="BX97" s="518">
        <f t="shared" si="104"/>
        <v>28.793581327498178</v>
      </c>
      <c r="BY97" s="2" t="s">
        <v>292</v>
      </c>
      <c r="BZ97" s="531" t="e">
        <f t="shared" si="111"/>
        <v>#N/A</v>
      </c>
      <c r="CA97" s="2" t="s">
        <v>290</v>
      </c>
      <c r="CB97" s="553" t="s">
        <v>117</v>
      </c>
      <c r="CC97" s="2"/>
      <c r="CD97" s="435" t="s">
        <v>117</v>
      </c>
      <c r="CE97" s="2"/>
      <c r="CF97" s="435" t="s">
        <v>117</v>
      </c>
      <c r="CG97" s="2"/>
      <c r="CH97" s="435" t="s">
        <v>117</v>
      </c>
      <c r="CI97" s="410"/>
    </row>
    <row r="98" spans="1:87" ht="12.75">
      <c r="A98" s="55" t="s">
        <v>54</v>
      </c>
      <c r="B98" s="359" t="e">
        <f>HLOOKUP('HEALTH INEQUALITIES TOOL'!$C$5,LookUpData!$B$1:$CH$256,LookUpData!CN98,FALSE)</f>
        <v>#N/A</v>
      </c>
      <c r="C98" s="2" t="s">
        <v>343</v>
      </c>
      <c r="D98" s="363" t="e">
        <f>LookUpData!CI98*B98</f>
        <v>#N/A</v>
      </c>
      <c r="E98" s="2" t="s">
        <v>350</v>
      </c>
      <c r="F98" s="406"/>
      <c r="G98" s="2"/>
      <c r="H98" s="87"/>
      <c r="I98" s="2"/>
      <c r="J98" s="583"/>
      <c r="K98" s="2"/>
      <c r="L98" s="440"/>
      <c r="M98" s="2"/>
      <c r="N98" s="175"/>
      <c r="O98" s="2"/>
      <c r="P98" s="172"/>
      <c r="Q98" s="44"/>
      <c r="R98" s="124"/>
      <c r="S98" s="2"/>
      <c r="T98" s="124"/>
      <c r="U98" s="2"/>
      <c r="V98" s="452"/>
      <c r="W98" s="44"/>
      <c r="X98" s="468" t="e">
        <f t="shared" si="54"/>
        <v>#N/A</v>
      </c>
      <c r="Y98" s="126" t="s">
        <v>102</v>
      </c>
      <c r="Z98" s="152" t="e">
        <f t="shared" si="55"/>
        <v>#N/A</v>
      </c>
      <c r="AA98" s="142">
        <v>75</v>
      </c>
      <c r="AB98" s="147">
        <v>0.5</v>
      </c>
      <c r="AC98" s="142">
        <v>5</v>
      </c>
      <c r="AD98" s="152" t="e">
        <f t="shared" si="56"/>
        <v>#N/A</v>
      </c>
      <c r="AE98" s="152" t="e">
        <f t="shared" si="62"/>
        <v>#N/A</v>
      </c>
      <c r="AF98" s="142" t="e">
        <f t="shared" si="92"/>
        <v>#N/A</v>
      </c>
      <c r="AG98" s="142" t="e">
        <f t="shared" si="88"/>
        <v>#N/A</v>
      </c>
      <c r="AH98" s="142" t="e">
        <f t="shared" si="89"/>
        <v>#N/A</v>
      </c>
      <c r="AI98" s="141" t="e">
        <f>SUM(AH98:AH$100)</f>
        <v>#N/A</v>
      </c>
      <c r="AJ98" s="172"/>
      <c r="AK98" s="126"/>
      <c r="AL98" s="451"/>
      <c r="AM98" s="126"/>
      <c r="AN98" s="172"/>
      <c r="AO98" s="164"/>
      <c r="AP98" s="391"/>
      <c r="AQ98" s="126"/>
      <c r="AR98" s="192"/>
      <c r="AS98" s="126"/>
      <c r="AT98" s="560"/>
      <c r="AU98" s="561"/>
      <c r="AV98" s="560"/>
      <c r="AW98" s="561"/>
      <c r="AX98" s="562"/>
      <c r="AY98" s="126"/>
      <c r="AZ98" s="195"/>
      <c r="BA98" s="126"/>
      <c r="BB98" s="172"/>
      <c r="BC98" s="126"/>
      <c r="BD98" s="172"/>
      <c r="BE98" s="126"/>
      <c r="BF98" s="172"/>
      <c r="BG98" s="126"/>
      <c r="BH98" s="142" t="e">
        <f>D98</f>
        <v>#N/A</v>
      </c>
      <c r="BI98" s="126" t="s">
        <v>336</v>
      </c>
      <c r="BJ98" s="196" t="e">
        <f t="shared" si="58"/>
        <v>#N/A</v>
      </c>
      <c r="BK98" s="126" t="s">
        <v>338</v>
      </c>
      <c r="BL98" s="152" t="e">
        <f t="shared" si="59"/>
        <v>#N/A</v>
      </c>
      <c r="BM98" s="152" t="e">
        <f t="shared" si="64"/>
        <v>#N/A</v>
      </c>
      <c r="BN98" s="142" t="e">
        <f t="shared" si="93"/>
        <v>#N/A</v>
      </c>
      <c r="BO98" s="142" t="e">
        <f t="shared" si="90"/>
        <v>#N/A</v>
      </c>
      <c r="BP98" s="142" t="e">
        <f t="shared" si="91"/>
        <v>#N/A</v>
      </c>
      <c r="BQ98" s="142" t="e">
        <f>SUM(BP98:$BP$100)</f>
        <v>#N/A</v>
      </c>
      <c r="BR98" s="213" t="e">
        <f t="shared" si="66"/>
        <v>#N/A</v>
      </c>
      <c r="BS98" s="270" t="e">
        <f t="shared" si="61"/>
        <v>#N/A</v>
      </c>
      <c r="BT98" s="82"/>
      <c r="BU98" s="126"/>
      <c r="BV98" s="440"/>
      <c r="BW98" s="2"/>
      <c r="BX98" s="520"/>
      <c r="BY98" s="2"/>
      <c r="BZ98" s="530"/>
      <c r="CA98" s="2"/>
      <c r="CB98" s="555"/>
      <c r="CC98" s="2"/>
      <c r="CD98" s="440"/>
      <c r="CE98" s="2"/>
      <c r="CF98" s="440"/>
      <c r="CG98" s="2"/>
      <c r="CH98" s="440"/>
      <c r="CI98" s="410"/>
    </row>
    <row r="99" spans="1:87" ht="12.75">
      <c r="A99" s="55" t="s">
        <v>55</v>
      </c>
      <c r="B99" s="359" t="e">
        <f>HLOOKUP('HEALTH INEQUALITIES TOOL'!$C$5,LookUpData!$B$1:$CH$256,LookUpData!CN99,FALSE)</f>
        <v>#N/A</v>
      </c>
      <c r="C99" s="2" t="s">
        <v>343</v>
      </c>
      <c r="D99" s="363" t="e">
        <f>LookUpData!CI99*B99</f>
        <v>#N/A</v>
      </c>
      <c r="E99" s="2" t="s">
        <v>350</v>
      </c>
      <c r="F99" s="406"/>
      <c r="G99" s="2"/>
      <c r="H99" s="87"/>
      <c r="I99" s="2"/>
      <c r="J99" s="583"/>
      <c r="K99" s="2"/>
      <c r="L99" s="440"/>
      <c r="M99" s="2"/>
      <c r="N99" s="175"/>
      <c r="O99" s="2"/>
      <c r="P99" s="172"/>
      <c r="Q99" s="44"/>
      <c r="R99" s="124"/>
      <c r="S99" s="2"/>
      <c r="T99" s="124"/>
      <c r="U99" s="2"/>
      <c r="V99" s="452"/>
      <c r="W99" s="44"/>
      <c r="X99" s="468" t="e">
        <f t="shared" si="54"/>
        <v>#N/A</v>
      </c>
      <c r="Y99" s="126" t="s">
        <v>102</v>
      </c>
      <c r="Z99" s="152" t="e">
        <f t="shared" si="55"/>
        <v>#N/A</v>
      </c>
      <c r="AA99" s="142">
        <v>80</v>
      </c>
      <c r="AB99" s="147">
        <v>0.5</v>
      </c>
      <c r="AC99" s="142">
        <v>5</v>
      </c>
      <c r="AD99" s="152" t="e">
        <f t="shared" si="56"/>
        <v>#N/A</v>
      </c>
      <c r="AE99" s="152" t="e">
        <f t="shared" si="62"/>
        <v>#N/A</v>
      </c>
      <c r="AF99" s="142" t="e">
        <f t="shared" si="92"/>
        <v>#N/A</v>
      </c>
      <c r="AG99" s="142" t="e">
        <f t="shared" si="88"/>
        <v>#N/A</v>
      </c>
      <c r="AH99" s="142" t="e">
        <f t="shared" si="89"/>
        <v>#N/A</v>
      </c>
      <c r="AI99" s="141" t="e">
        <f>SUM(AH99:AH$100)</f>
        <v>#N/A</v>
      </c>
      <c r="AJ99" s="172"/>
      <c r="AK99" s="126"/>
      <c r="AL99" s="451"/>
      <c r="AM99" s="126"/>
      <c r="AN99" s="172"/>
      <c r="AO99" s="164"/>
      <c r="AP99" s="391"/>
      <c r="AQ99" s="126"/>
      <c r="AR99" s="192"/>
      <c r="AS99" s="126"/>
      <c r="AT99" s="560"/>
      <c r="AU99" s="561"/>
      <c r="AV99" s="560"/>
      <c r="AW99" s="561"/>
      <c r="AX99" s="562"/>
      <c r="AY99" s="126"/>
      <c r="AZ99" s="195"/>
      <c r="BA99" s="126"/>
      <c r="BB99" s="172"/>
      <c r="BC99" s="126"/>
      <c r="BD99" s="172"/>
      <c r="BE99" s="126"/>
      <c r="BF99" s="172"/>
      <c r="BG99" s="126"/>
      <c r="BH99" s="142" t="e">
        <f>D99</f>
        <v>#N/A</v>
      </c>
      <c r="BI99" s="126" t="s">
        <v>336</v>
      </c>
      <c r="BJ99" s="196" t="e">
        <f t="shared" si="58"/>
        <v>#N/A</v>
      </c>
      <c r="BK99" s="126" t="s">
        <v>338</v>
      </c>
      <c r="BL99" s="152" t="e">
        <f t="shared" si="59"/>
        <v>#N/A</v>
      </c>
      <c r="BM99" s="152" t="e">
        <f t="shared" si="64"/>
        <v>#N/A</v>
      </c>
      <c r="BN99" s="142" t="e">
        <f t="shared" si="93"/>
        <v>#N/A</v>
      </c>
      <c r="BO99" s="142" t="e">
        <f t="shared" si="90"/>
        <v>#N/A</v>
      </c>
      <c r="BP99" s="142" t="e">
        <f t="shared" si="91"/>
        <v>#N/A</v>
      </c>
      <c r="BQ99" s="142" t="e">
        <f>SUM(BP99:$BP$100)</f>
        <v>#N/A</v>
      </c>
      <c r="BR99" s="213" t="e">
        <f t="shared" si="66"/>
        <v>#N/A</v>
      </c>
      <c r="BS99" s="270" t="e">
        <f t="shared" si="61"/>
        <v>#N/A</v>
      </c>
      <c r="BT99" s="82"/>
      <c r="BU99" s="126"/>
      <c r="BV99" s="440"/>
      <c r="BW99" s="2"/>
      <c r="BX99" s="520"/>
      <c r="BY99" s="2"/>
      <c r="BZ99" s="530"/>
      <c r="CA99" s="2"/>
      <c r="CB99" s="555"/>
      <c r="CC99" s="2"/>
      <c r="CD99" s="440"/>
      <c r="CE99" s="2"/>
      <c r="CF99" s="440"/>
      <c r="CG99" s="2"/>
      <c r="CH99" s="440"/>
      <c r="CI99" s="410"/>
    </row>
    <row r="100" spans="1:87" ht="13.5" thickBot="1">
      <c r="A100" s="55" t="s">
        <v>91</v>
      </c>
      <c r="B100" s="360" t="e">
        <f>HLOOKUP('HEALTH INEQUALITIES TOOL'!$C$5,LookUpData!$B$1:$CH$256,LookUpData!CN100,FALSE)</f>
        <v>#N/A</v>
      </c>
      <c r="C100" s="2" t="s">
        <v>343</v>
      </c>
      <c r="D100" s="363" t="e">
        <f>LookUpData!CI100*B100</f>
        <v>#N/A</v>
      </c>
      <c r="E100" s="2" t="s">
        <v>350</v>
      </c>
      <c r="F100" s="406"/>
      <c r="G100" s="2"/>
      <c r="H100" s="87"/>
      <c r="I100" s="2"/>
      <c r="J100" s="583"/>
      <c r="K100" s="2"/>
      <c r="L100" s="440"/>
      <c r="M100" s="2"/>
      <c r="N100" s="175"/>
      <c r="O100" s="2"/>
      <c r="P100" s="172"/>
      <c r="Q100" s="44"/>
      <c r="R100" s="124"/>
      <c r="S100" s="2"/>
      <c r="T100" s="124"/>
      <c r="U100" s="2"/>
      <c r="V100" s="452"/>
      <c r="W100" s="44"/>
      <c r="X100" s="468" t="e">
        <f t="shared" si="54"/>
        <v>#N/A</v>
      </c>
      <c r="Y100" s="126" t="s">
        <v>102</v>
      </c>
      <c r="Z100" s="152" t="e">
        <f t="shared" si="55"/>
        <v>#N/A</v>
      </c>
      <c r="AA100" s="142">
        <v>85</v>
      </c>
      <c r="AB100" s="147">
        <v>0.5</v>
      </c>
      <c r="AC100" s="142" t="e">
        <f>2/Z100</f>
        <v>#N/A</v>
      </c>
      <c r="AD100" s="152" t="e">
        <f t="shared" si="56"/>
        <v>#N/A</v>
      </c>
      <c r="AE100" s="152" t="e">
        <f t="shared" si="62"/>
        <v>#N/A</v>
      </c>
      <c r="AF100" s="142" t="e">
        <f t="shared" si="92"/>
        <v>#N/A</v>
      </c>
      <c r="AG100" s="142" t="e">
        <f>AF100</f>
        <v>#N/A</v>
      </c>
      <c r="AH100" s="142" t="e">
        <f>AC100*(AB100*AG100)</f>
        <v>#N/A</v>
      </c>
      <c r="AI100" s="141" t="e">
        <f>SUM(AH100:AH$100)</f>
        <v>#N/A</v>
      </c>
      <c r="AJ100" s="172"/>
      <c r="AK100" s="126"/>
      <c r="AL100" s="451"/>
      <c r="AM100" s="126"/>
      <c r="AN100" s="172"/>
      <c r="AO100" s="164"/>
      <c r="AP100" s="391"/>
      <c r="AQ100" s="126"/>
      <c r="AR100" s="192"/>
      <c r="AS100" s="160"/>
      <c r="AT100" s="560"/>
      <c r="AU100" s="561"/>
      <c r="AV100" s="566"/>
      <c r="AW100" s="561"/>
      <c r="AX100" s="562"/>
      <c r="AY100" s="126"/>
      <c r="AZ100" s="195"/>
      <c r="BA100" s="126"/>
      <c r="BB100" s="172"/>
      <c r="BC100" s="126"/>
      <c r="BD100" s="172"/>
      <c r="BE100" s="126"/>
      <c r="BF100" s="172"/>
      <c r="BG100" s="126"/>
      <c r="BH100" s="142" t="e">
        <f>D100</f>
        <v>#N/A</v>
      </c>
      <c r="BI100" s="126" t="s">
        <v>336</v>
      </c>
      <c r="BJ100" s="196" t="e">
        <f t="shared" si="58"/>
        <v>#N/A</v>
      </c>
      <c r="BK100" s="126" t="s">
        <v>338</v>
      </c>
      <c r="BL100" s="152" t="e">
        <f t="shared" si="59"/>
        <v>#N/A</v>
      </c>
      <c r="BM100" s="152" t="e">
        <f t="shared" si="64"/>
        <v>#N/A</v>
      </c>
      <c r="BN100" s="142" t="e">
        <f t="shared" si="93"/>
        <v>#N/A</v>
      </c>
      <c r="BO100" s="142" t="e">
        <f>BN100</f>
        <v>#N/A</v>
      </c>
      <c r="BP100" s="142" t="e">
        <f>AC100*(AB100*BO100)</f>
        <v>#N/A</v>
      </c>
      <c r="BQ100" s="142" t="e">
        <f>SUM(BP100:$BP$100)</f>
        <v>#N/A</v>
      </c>
      <c r="BR100" s="213" t="e">
        <f t="shared" si="66"/>
        <v>#N/A</v>
      </c>
      <c r="BS100" s="270" t="e">
        <f t="shared" si="61"/>
        <v>#N/A</v>
      </c>
      <c r="BT100" s="82"/>
      <c r="BU100" s="126"/>
      <c r="BV100" s="440"/>
      <c r="BW100" s="2"/>
      <c r="BX100" s="520"/>
      <c r="BY100" s="2"/>
      <c r="BZ100" s="530"/>
      <c r="CA100" s="2"/>
      <c r="CB100" s="555"/>
      <c r="CC100" s="2"/>
      <c r="CD100" s="440"/>
      <c r="CE100" s="2"/>
      <c r="CF100" s="440"/>
      <c r="CG100" s="2"/>
      <c r="CH100" s="440"/>
      <c r="CI100" s="410"/>
    </row>
    <row r="101" spans="1:87" ht="13.5" thickBot="1">
      <c r="A101" s="21" t="s">
        <v>75</v>
      </c>
      <c r="B101" s="361"/>
      <c r="C101" s="53"/>
      <c r="D101" s="362">
        <f>LookUpData!CI101*B101</f>
        <v>0</v>
      </c>
      <c r="E101" s="53"/>
      <c r="F101" s="405"/>
      <c r="G101" s="53"/>
      <c r="H101" s="86"/>
      <c r="I101" s="53"/>
      <c r="J101" s="582"/>
      <c r="K101" s="53"/>
      <c r="L101" s="441"/>
      <c r="M101" s="53"/>
      <c r="N101" s="112"/>
      <c r="O101" s="53"/>
      <c r="P101" s="171"/>
      <c r="Q101" s="54"/>
      <c r="R101" s="53"/>
      <c r="S101" s="53"/>
      <c r="T101" s="123"/>
      <c r="U101" s="53"/>
      <c r="V101" s="454"/>
      <c r="W101" s="54"/>
      <c r="X101" s="467"/>
      <c r="Y101" s="476"/>
      <c r="Z101" s="151"/>
      <c r="AA101" s="151"/>
      <c r="AB101" s="151"/>
      <c r="AC101" s="151"/>
      <c r="AD101" s="151"/>
      <c r="AE101" s="151"/>
      <c r="AF101" s="151"/>
      <c r="AG101" s="151"/>
      <c r="AH101" s="151"/>
      <c r="AI101" s="150"/>
      <c r="AJ101" s="171"/>
      <c r="AK101" s="162"/>
      <c r="AL101" s="478"/>
      <c r="AM101" s="162"/>
      <c r="AN101" s="171"/>
      <c r="AO101" s="166"/>
      <c r="AP101" s="390"/>
      <c r="AQ101" s="162"/>
      <c r="AR101" s="190"/>
      <c r="AS101" s="162"/>
      <c r="AT101" s="567"/>
      <c r="AU101" s="568"/>
      <c r="AV101" s="567"/>
      <c r="AW101" s="568"/>
      <c r="AX101" s="569"/>
      <c r="AY101" s="162"/>
      <c r="AZ101" s="149"/>
      <c r="BA101" s="162"/>
      <c r="BB101" s="151"/>
      <c r="BC101" s="162"/>
      <c r="BD101" s="151"/>
      <c r="BE101" s="162"/>
      <c r="BF101" s="151"/>
      <c r="BG101" s="162"/>
      <c r="BH101" s="151"/>
      <c r="BI101" s="162"/>
      <c r="BJ101" s="199"/>
      <c r="BK101" s="162"/>
      <c r="BL101" s="151"/>
      <c r="BM101" s="151"/>
      <c r="BN101" s="151"/>
      <c r="BO101" s="151"/>
      <c r="BP101" s="151"/>
      <c r="BQ101" s="151"/>
      <c r="BR101" s="215"/>
      <c r="BS101" s="215"/>
      <c r="BT101" s="396"/>
      <c r="BU101" s="162"/>
      <c r="BV101" s="441"/>
      <c r="BW101" s="53"/>
      <c r="BX101" s="519"/>
      <c r="BY101" s="53"/>
      <c r="BZ101" s="529"/>
      <c r="CA101" s="53"/>
      <c r="CB101" s="556"/>
      <c r="CC101" s="53"/>
      <c r="CD101" s="441"/>
      <c r="CE101" s="53"/>
      <c r="CF101" s="441"/>
      <c r="CG101" s="53"/>
      <c r="CH101" s="441"/>
      <c r="CI101" s="413"/>
    </row>
    <row r="102" spans="1:87" ht="12.75">
      <c r="A102" s="55" t="s">
        <v>82</v>
      </c>
      <c r="B102" s="359" t="e">
        <f>HLOOKUP('HEALTH INEQUALITIES TOOL'!$C$5,LookUpData!$B$1:$CH$256,LookUpData!CN102,FALSE)</f>
        <v>#N/A</v>
      </c>
      <c r="C102" s="2" t="s">
        <v>343</v>
      </c>
      <c r="D102" s="363" t="e">
        <f>LookUpData!CI102*B102</f>
        <v>#N/A</v>
      </c>
      <c r="E102" s="2" t="s">
        <v>350</v>
      </c>
      <c r="F102" s="406"/>
      <c r="G102" s="2"/>
      <c r="H102" s="87"/>
      <c r="I102" s="2"/>
      <c r="J102" s="583"/>
      <c r="K102" s="2"/>
      <c r="L102" s="440"/>
      <c r="M102" s="2"/>
      <c r="N102" s="175"/>
      <c r="O102" s="2"/>
      <c r="P102" s="172"/>
      <c r="Q102" s="44"/>
      <c r="R102" s="124"/>
      <c r="S102" s="2"/>
      <c r="T102" s="124"/>
      <c r="U102" s="2"/>
      <c r="V102" s="452"/>
      <c r="W102" s="44"/>
      <c r="X102" s="468" t="e">
        <f aca="true" t="shared" si="112" ref="X102:X139">AI102/AF102</f>
        <v>#N/A</v>
      </c>
      <c r="Y102" s="126" t="s">
        <v>102</v>
      </c>
      <c r="Z102" s="152" t="e">
        <f aca="true" t="shared" si="113" ref="Z102:Z139">D102/B102</f>
        <v>#N/A</v>
      </c>
      <c r="AA102" s="142">
        <v>0</v>
      </c>
      <c r="AB102" s="147">
        <v>0.1</v>
      </c>
      <c r="AC102" s="142">
        <v>1</v>
      </c>
      <c r="AD102" s="152" t="e">
        <f aca="true" t="shared" si="114" ref="AD102:AD139">(AC102*Z102)/(1+AC102*(1-AB102)*Z102)</f>
        <v>#N/A</v>
      </c>
      <c r="AE102" s="152" t="e">
        <f>1-AD102</f>
        <v>#N/A</v>
      </c>
      <c r="AF102" s="142">
        <v>100000</v>
      </c>
      <c r="AG102" s="142" t="e">
        <f>AF102-AF103</f>
        <v>#N/A</v>
      </c>
      <c r="AH102" s="142" t="e">
        <f aca="true" t="shared" si="115" ref="AH102:AH119">AC102*(AF103+(AB102*AG102))</f>
        <v>#N/A</v>
      </c>
      <c r="AI102" s="141" t="e">
        <f>SUM(AH102:AH$120)</f>
        <v>#N/A</v>
      </c>
      <c r="AJ102" s="172"/>
      <c r="AK102" s="126"/>
      <c r="AL102" s="451"/>
      <c r="AM102" s="126"/>
      <c r="AN102" s="172"/>
      <c r="AO102" s="164"/>
      <c r="AP102" s="391"/>
      <c r="AQ102" s="126"/>
      <c r="AR102" s="192"/>
      <c r="AS102" s="126"/>
      <c r="AT102" s="560"/>
      <c r="AU102" s="561"/>
      <c r="AV102" s="560"/>
      <c r="AW102" s="561"/>
      <c r="AX102" s="562"/>
      <c r="AY102" s="126"/>
      <c r="AZ102" s="195"/>
      <c r="BA102" s="126"/>
      <c r="BB102" s="172"/>
      <c r="BC102" s="126"/>
      <c r="BD102" s="172"/>
      <c r="BE102" s="126"/>
      <c r="BF102" s="172"/>
      <c r="BG102" s="126"/>
      <c r="BH102" s="142" t="e">
        <f>D102</f>
        <v>#N/A</v>
      </c>
      <c r="BI102" s="126" t="s">
        <v>336</v>
      </c>
      <c r="BJ102" s="196" t="e">
        <f aca="true" t="shared" si="116" ref="BJ102:BJ139">BH102/B102</f>
        <v>#N/A</v>
      </c>
      <c r="BK102" s="126" t="s">
        <v>338</v>
      </c>
      <c r="BL102" s="152" t="e">
        <f aca="true" t="shared" si="117" ref="BL102:BL139">(AC102*BJ102)/(1+AC102*(1-AB102)*BJ102)</f>
        <v>#N/A</v>
      </c>
      <c r="BM102" s="152" t="e">
        <f>1-BL102</f>
        <v>#N/A</v>
      </c>
      <c r="BN102" s="142">
        <v>100000</v>
      </c>
      <c r="BO102" s="142" t="e">
        <f>BN102-BN103</f>
        <v>#N/A</v>
      </c>
      <c r="BP102" s="142" t="e">
        <f aca="true" t="shared" si="118" ref="BP102:BP119">AC102*(BN103+(AB102*BO102))</f>
        <v>#N/A</v>
      </c>
      <c r="BQ102" s="142" t="e">
        <f>SUM(BP102:$BP$120)</f>
        <v>#N/A</v>
      </c>
      <c r="BR102" s="213" t="e">
        <f>BQ102/BN102</f>
        <v>#N/A</v>
      </c>
      <c r="BS102" s="270" t="e">
        <f aca="true" t="shared" si="119" ref="BS102:BS139">D102-BH102</f>
        <v>#N/A</v>
      </c>
      <c r="BT102" s="82"/>
      <c r="BU102" s="126"/>
      <c r="BV102" s="440"/>
      <c r="BW102" s="2"/>
      <c r="BX102" s="520"/>
      <c r="BY102" s="2"/>
      <c r="BZ102" s="530"/>
      <c r="CA102" s="2"/>
      <c r="CB102" s="555"/>
      <c r="CC102" s="2"/>
      <c r="CD102" s="440"/>
      <c r="CE102" s="2"/>
      <c r="CF102" s="440"/>
      <c r="CG102" s="2"/>
      <c r="CH102" s="440"/>
      <c r="CI102" s="410"/>
    </row>
    <row r="103" spans="1:87" ht="12.75">
      <c r="A103" s="55" t="s">
        <v>83</v>
      </c>
      <c r="B103" s="359" t="e">
        <f>HLOOKUP('HEALTH INEQUALITIES TOOL'!$C$5,LookUpData!$B$1:$CH$256,LookUpData!CN103,FALSE)</f>
        <v>#N/A</v>
      </c>
      <c r="C103" s="2" t="s">
        <v>343</v>
      </c>
      <c r="D103" s="363" t="e">
        <f>LookUpData!CI103*B103</f>
        <v>#N/A</v>
      </c>
      <c r="E103" s="2" t="s">
        <v>350</v>
      </c>
      <c r="F103" s="406"/>
      <c r="G103" s="2"/>
      <c r="H103" s="87"/>
      <c r="I103" s="2"/>
      <c r="J103" s="583"/>
      <c r="K103" s="2"/>
      <c r="L103" s="440"/>
      <c r="M103" s="2"/>
      <c r="N103" s="175"/>
      <c r="O103" s="2"/>
      <c r="P103" s="172"/>
      <c r="Q103" s="44"/>
      <c r="R103" s="124"/>
      <c r="S103" s="2"/>
      <c r="T103" s="124"/>
      <c r="U103" s="2"/>
      <c r="V103" s="452"/>
      <c r="W103" s="44"/>
      <c r="X103" s="468" t="e">
        <f t="shared" si="112"/>
        <v>#N/A</v>
      </c>
      <c r="Y103" s="126" t="s">
        <v>102</v>
      </c>
      <c r="Z103" s="152" t="e">
        <f t="shared" si="113"/>
        <v>#N/A</v>
      </c>
      <c r="AA103" s="142">
        <v>1</v>
      </c>
      <c r="AB103" s="147">
        <v>0.5</v>
      </c>
      <c r="AC103" s="142">
        <v>4</v>
      </c>
      <c r="AD103" s="152" t="e">
        <f t="shared" si="114"/>
        <v>#N/A</v>
      </c>
      <c r="AE103" s="152" t="e">
        <f aca="true" t="shared" si="120" ref="AE103:AE139">1-AD103</f>
        <v>#N/A</v>
      </c>
      <c r="AF103" s="142" t="e">
        <f>AF102*AE102</f>
        <v>#N/A</v>
      </c>
      <c r="AG103" s="142" t="e">
        <f aca="true" t="shared" si="121" ref="AG103:AG119">AF103-AF104</f>
        <v>#N/A</v>
      </c>
      <c r="AH103" s="142" t="e">
        <f t="shared" si="115"/>
        <v>#N/A</v>
      </c>
      <c r="AI103" s="141" t="e">
        <f>SUM(AH103:AH$120)</f>
        <v>#N/A</v>
      </c>
      <c r="AJ103" s="172"/>
      <c r="AK103" s="126"/>
      <c r="AL103" s="451"/>
      <c r="AM103" s="126"/>
      <c r="AN103" s="172"/>
      <c r="AO103" s="164"/>
      <c r="AP103" s="391"/>
      <c r="AQ103" s="126"/>
      <c r="AR103" s="192"/>
      <c r="AS103" s="126"/>
      <c r="AT103" s="560"/>
      <c r="AU103" s="561"/>
      <c r="AV103" s="560"/>
      <c r="AW103" s="561"/>
      <c r="AX103" s="562"/>
      <c r="AY103" s="126"/>
      <c r="AZ103" s="195"/>
      <c r="BA103" s="126"/>
      <c r="BB103" s="172"/>
      <c r="BC103" s="126"/>
      <c r="BD103" s="172"/>
      <c r="BE103" s="126"/>
      <c r="BF103" s="172"/>
      <c r="BG103" s="126"/>
      <c r="BH103" s="142" t="e">
        <f>D103</f>
        <v>#N/A</v>
      </c>
      <c r="BI103" s="126" t="s">
        <v>336</v>
      </c>
      <c r="BJ103" s="196" t="e">
        <f t="shared" si="116"/>
        <v>#N/A</v>
      </c>
      <c r="BK103" s="126" t="s">
        <v>338</v>
      </c>
      <c r="BL103" s="152" t="e">
        <f t="shared" si="117"/>
        <v>#N/A</v>
      </c>
      <c r="BM103" s="152" t="e">
        <f aca="true" t="shared" si="122" ref="BM103:BM139">1-BL103</f>
        <v>#N/A</v>
      </c>
      <c r="BN103" s="142" t="e">
        <f>BN102*BM102</f>
        <v>#N/A</v>
      </c>
      <c r="BO103" s="142" t="e">
        <f aca="true" t="shared" si="123" ref="BO103:BO119">BN103-BN104</f>
        <v>#N/A</v>
      </c>
      <c r="BP103" s="142" t="e">
        <f t="shared" si="118"/>
        <v>#N/A</v>
      </c>
      <c r="BQ103" s="142" t="e">
        <f>SUM(BP103:$BP$120)</f>
        <v>#N/A</v>
      </c>
      <c r="BR103" s="213" t="e">
        <f aca="true" t="shared" si="124" ref="BR103:BR139">BQ103/BN103</f>
        <v>#N/A</v>
      </c>
      <c r="BS103" s="270" t="e">
        <f t="shared" si="119"/>
        <v>#N/A</v>
      </c>
      <c r="BT103" s="82"/>
      <c r="BU103" s="126"/>
      <c r="BV103" s="440"/>
      <c r="BW103" s="2"/>
      <c r="BX103" s="520"/>
      <c r="BY103" s="2"/>
      <c r="BZ103" s="530"/>
      <c r="CA103" s="2"/>
      <c r="CB103" s="555"/>
      <c r="CC103" s="2"/>
      <c r="CD103" s="440"/>
      <c r="CE103" s="2"/>
      <c r="CF103" s="440"/>
      <c r="CG103" s="2"/>
      <c r="CH103" s="440"/>
      <c r="CI103" s="410"/>
    </row>
    <row r="104" spans="1:87" ht="12.75">
      <c r="A104" s="55" t="s">
        <v>84</v>
      </c>
      <c r="B104" s="359" t="e">
        <f>HLOOKUP('HEALTH INEQUALITIES TOOL'!$C$5,LookUpData!$B$1:$CH$256,LookUpData!CN104,FALSE)</f>
        <v>#N/A</v>
      </c>
      <c r="C104" s="2" t="s">
        <v>343</v>
      </c>
      <c r="D104" s="363" t="e">
        <f>LookUpData!CI104*B104</f>
        <v>#N/A</v>
      </c>
      <c r="E104" s="2" t="s">
        <v>350</v>
      </c>
      <c r="F104" s="406"/>
      <c r="G104" s="2"/>
      <c r="H104" s="87"/>
      <c r="I104" s="2"/>
      <c r="J104" s="583"/>
      <c r="K104" s="2"/>
      <c r="L104" s="440"/>
      <c r="M104" s="2"/>
      <c r="N104" s="175"/>
      <c r="O104" s="2"/>
      <c r="P104" s="172"/>
      <c r="Q104" s="44"/>
      <c r="R104" s="124"/>
      <c r="S104" s="2"/>
      <c r="T104" s="124"/>
      <c r="U104" s="2"/>
      <c r="V104" s="452"/>
      <c r="W104" s="44"/>
      <c r="X104" s="468" t="e">
        <f t="shared" si="112"/>
        <v>#N/A</v>
      </c>
      <c r="Y104" s="126" t="s">
        <v>102</v>
      </c>
      <c r="Z104" s="152" t="e">
        <f t="shared" si="113"/>
        <v>#N/A</v>
      </c>
      <c r="AA104" s="142">
        <v>5</v>
      </c>
      <c r="AB104" s="147">
        <v>0.5</v>
      </c>
      <c r="AC104" s="142">
        <v>5</v>
      </c>
      <c r="AD104" s="152" t="e">
        <f t="shared" si="114"/>
        <v>#N/A</v>
      </c>
      <c r="AE104" s="152" t="e">
        <f t="shared" si="120"/>
        <v>#N/A</v>
      </c>
      <c r="AF104" s="142" t="e">
        <f aca="true" t="shared" si="125" ref="AF104:AF120">AF103*AE103</f>
        <v>#N/A</v>
      </c>
      <c r="AG104" s="142" t="e">
        <f t="shared" si="121"/>
        <v>#N/A</v>
      </c>
      <c r="AH104" s="142" t="e">
        <f t="shared" si="115"/>
        <v>#N/A</v>
      </c>
      <c r="AI104" s="141" t="e">
        <f>SUM(AH104:AH$120)</f>
        <v>#N/A</v>
      </c>
      <c r="AJ104" s="172"/>
      <c r="AK104" s="126"/>
      <c r="AL104" s="451"/>
      <c r="AM104" s="126"/>
      <c r="AN104" s="172"/>
      <c r="AO104" s="164"/>
      <c r="AP104" s="391"/>
      <c r="AQ104" s="126"/>
      <c r="AR104" s="192"/>
      <c r="AS104" s="126"/>
      <c r="AT104" s="560"/>
      <c r="AU104" s="561"/>
      <c r="AV104" s="560"/>
      <c r="AW104" s="561"/>
      <c r="AX104" s="562"/>
      <c r="AY104" s="126"/>
      <c r="AZ104" s="195"/>
      <c r="BA104" s="126"/>
      <c r="BB104" s="172"/>
      <c r="BC104" s="126"/>
      <c r="BD104" s="172"/>
      <c r="BE104" s="126"/>
      <c r="BF104" s="172"/>
      <c r="BG104" s="126"/>
      <c r="BH104" s="142" t="e">
        <f>D104</f>
        <v>#N/A</v>
      </c>
      <c r="BI104" s="126" t="s">
        <v>336</v>
      </c>
      <c r="BJ104" s="196" t="e">
        <f t="shared" si="116"/>
        <v>#N/A</v>
      </c>
      <c r="BK104" s="126" t="s">
        <v>338</v>
      </c>
      <c r="BL104" s="152" t="e">
        <f t="shared" si="117"/>
        <v>#N/A</v>
      </c>
      <c r="BM104" s="152" t="e">
        <f t="shared" si="122"/>
        <v>#N/A</v>
      </c>
      <c r="BN104" s="142" t="e">
        <f aca="true" t="shared" si="126" ref="BN104:BN120">BN103*BM103</f>
        <v>#N/A</v>
      </c>
      <c r="BO104" s="142" t="e">
        <f t="shared" si="123"/>
        <v>#N/A</v>
      </c>
      <c r="BP104" s="142" t="e">
        <f t="shared" si="118"/>
        <v>#N/A</v>
      </c>
      <c r="BQ104" s="142" t="e">
        <f>SUM(BP104:$BP$120)</f>
        <v>#N/A</v>
      </c>
      <c r="BR104" s="213" t="e">
        <f t="shared" si="124"/>
        <v>#N/A</v>
      </c>
      <c r="BS104" s="270" t="e">
        <f t="shared" si="119"/>
        <v>#N/A</v>
      </c>
      <c r="BT104" s="82"/>
      <c r="BU104" s="126"/>
      <c r="BV104" s="440"/>
      <c r="BW104" s="2"/>
      <c r="BX104" s="520"/>
      <c r="BY104" s="2"/>
      <c r="BZ104" s="530"/>
      <c r="CA104" s="2"/>
      <c r="CB104" s="555"/>
      <c r="CC104" s="2"/>
      <c r="CD104" s="440"/>
      <c r="CE104" s="2"/>
      <c r="CF104" s="440"/>
      <c r="CG104" s="2"/>
      <c r="CH104" s="440"/>
      <c r="CI104" s="410"/>
    </row>
    <row r="105" spans="1:87" ht="12.75">
      <c r="A105" s="55" t="s">
        <v>85</v>
      </c>
      <c r="B105" s="359" t="e">
        <f>HLOOKUP('HEALTH INEQUALITIES TOOL'!$C$5,LookUpData!$B$1:$CH$256,LookUpData!CN105,FALSE)</f>
        <v>#N/A</v>
      </c>
      <c r="C105" s="2" t="s">
        <v>343</v>
      </c>
      <c r="D105" s="363" t="e">
        <f>LookUpData!CI105*B105</f>
        <v>#N/A</v>
      </c>
      <c r="E105" s="2" t="s">
        <v>350</v>
      </c>
      <c r="F105" s="406"/>
      <c r="G105" s="2"/>
      <c r="H105" s="87"/>
      <c r="I105" s="2"/>
      <c r="J105" s="583"/>
      <c r="K105" s="2"/>
      <c r="L105" s="440"/>
      <c r="M105" s="2"/>
      <c r="N105" s="175"/>
      <c r="O105" s="2"/>
      <c r="P105" s="172"/>
      <c r="Q105" s="44"/>
      <c r="R105" s="124"/>
      <c r="S105" s="2"/>
      <c r="T105" s="124"/>
      <c r="U105" s="2"/>
      <c r="V105" s="452"/>
      <c r="W105" s="44"/>
      <c r="X105" s="468" t="e">
        <f t="shared" si="112"/>
        <v>#N/A</v>
      </c>
      <c r="Y105" s="126" t="s">
        <v>102</v>
      </c>
      <c r="Z105" s="152" t="e">
        <f t="shared" si="113"/>
        <v>#N/A</v>
      </c>
      <c r="AA105" s="142">
        <v>10</v>
      </c>
      <c r="AB105" s="147">
        <v>0.5</v>
      </c>
      <c r="AC105" s="142">
        <v>5</v>
      </c>
      <c r="AD105" s="152" t="e">
        <f t="shared" si="114"/>
        <v>#N/A</v>
      </c>
      <c r="AE105" s="152" t="e">
        <f t="shared" si="120"/>
        <v>#N/A</v>
      </c>
      <c r="AF105" s="142" t="e">
        <f t="shared" si="125"/>
        <v>#N/A</v>
      </c>
      <c r="AG105" s="142" t="e">
        <f t="shared" si="121"/>
        <v>#N/A</v>
      </c>
      <c r="AH105" s="142" t="e">
        <f t="shared" si="115"/>
        <v>#N/A</v>
      </c>
      <c r="AI105" s="141" t="e">
        <f>SUM(AH105:AH$120)</f>
        <v>#N/A</v>
      </c>
      <c r="AJ105" s="172"/>
      <c r="AK105" s="126"/>
      <c r="AL105" s="451"/>
      <c r="AM105" s="126"/>
      <c r="AN105" s="172"/>
      <c r="AO105" s="164"/>
      <c r="AP105" s="391"/>
      <c r="AQ105" s="126"/>
      <c r="AR105" s="192"/>
      <c r="AS105" s="126"/>
      <c r="AT105" s="560"/>
      <c r="AU105" s="561"/>
      <c r="AV105" s="560"/>
      <c r="AW105" s="561"/>
      <c r="AX105" s="562"/>
      <c r="AY105" s="126"/>
      <c r="AZ105" s="195"/>
      <c r="BA105" s="126"/>
      <c r="BB105" s="172"/>
      <c r="BC105" s="126"/>
      <c r="BD105" s="172"/>
      <c r="BE105" s="126"/>
      <c r="BF105" s="172"/>
      <c r="BG105" s="126"/>
      <c r="BH105" s="142" t="e">
        <f>D105</f>
        <v>#N/A</v>
      </c>
      <c r="BI105" s="126" t="s">
        <v>336</v>
      </c>
      <c r="BJ105" s="196" t="e">
        <f t="shared" si="116"/>
        <v>#N/A</v>
      </c>
      <c r="BK105" s="126" t="s">
        <v>338</v>
      </c>
      <c r="BL105" s="152" t="e">
        <f t="shared" si="117"/>
        <v>#N/A</v>
      </c>
      <c r="BM105" s="152" t="e">
        <f t="shared" si="122"/>
        <v>#N/A</v>
      </c>
      <c r="BN105" s="142" t="e">
        <f t="shared" si="126"/>
        <v>#N/A</v>
      </c>
      <c r="BO105" s="142" t="e">
        <f t="shared" si="123"/>
        <v>#N/A</v>
      </c>
      <c r="BP105" s="142" t="e">
        <f t="shared" si="118"/>
        <v>#N/A</v>
      </c>
      <c r="BQ105" s="142" t="e">
        <f>SUM(BP105:$BP$120)</f>
        <v>#N/A</v>
      </c>
      <c r="BR105" s="213" t="e">
        <f t="shared" si="124"/>
        <v>#N/A</v>
      </c>
      <c r="BS105" s="270" t="e">
        <f t="shared" si="119"/>
        <v>#N/A</v>
      </c>
      <c r="BT105" s="82"/>
      <c r="BU105" s="126"/>
      <c r="BV105" s="440"/>
      <c r="BW105" s="2"/>
      <c r="BX105" s="520"/>
      <c r="BY105" s="2"/>
      <c r="BZ105" s="530"/>
      <c r="CA105" s="2"/>
      <c r="CB105" s="555"/>
      <c r="CC105" s="2"/>
      <c r="CD105" s="440"/>
      <c r="CE105" s="2"/>
      <c r="CF105" s="440"/>
      <c r="CG105" s="2"/>
      <c r="CH105" s="440"/>
      <c r="CI105" s="410"/>
    </row>
    <row r="106" spans="1:87" ht="12.75">
      <c r="A106" s="55" t="s">
        <v>28</v>
      </c>
      <c r="B106" s="359" t="e">
        <f>HLOOKUP('HEALTH INEQUALITIES TOOL'!$C$5,LookUpData!$B$1:$CH$256,LookUpData!CN106,FALSE)</f>
        <v>#N/A</v>
      </c>
      <c r="C106" s="2" t="s">
        <v>343</v>
      </c>
      <c r="D106" s="363" t="e">
        <f>LookUpData!CI106*B106</f>
        <v>#N/A</v>
      </c>
      <c r="E106" s="2" t="s">
        <v>350</v>
      </c>
      <c r="F106" s="406"/>
      <c r="G106" s="2"/>
      <c r="H106" s="87"/>
      <c r="I106" s="2"/>
      <c r="J106" s="583"/>
      <c r="K106" s="2"/>
      <c r="L106" s="440"/>
      <c r="M106" s="2"/>
      <c r="N106" s="175"/>
      <c r="O106" s="2"/>
      <c r="P106" s="172"/>
      <c r="Q106" s="44"/>
      <c r="R106" s="124"/>
      <c r="S106" s="2"/>
      <c r="T106" s="124"/>
      <c r="U106" s="2"/>
      <c r="V106" s="452"/>
      <c r="W106" s="44"/>
      <c r="X106" s="468" t="e">
        <f t="shared" si="112"/>
        <v>#N/A</v>
      </c>
      <c r="Y106" s="126" t="s">
        <v>102</v>
      </c>
      <c r="Z106" s="152" t="e">
        <f t="shared" si="113"/>
        <v>#N/A</v>
      </c>
      <c r="AA106" s="142">
        <v>15</v>
      </c>
      <c r="AB106" s="147">
        <v>0.5</v>
      </c>
      <c r="AC106" s="142">
        <v>5</v>
      </c>
      <c r="AD106" s="152" t="e">
        <f t="shared" si="114"/>
        <v>#N/A</v>
      </c>
      <c r="AE106" s="152" t="e">
        <f t="shared" si="120"/>
        <v>#N/A</v>
      </c>
      <c r="AF106" s="142" t="e">
        <f t="shared" si="125"/>
        <v>#N/A</v>
      </c>
      <c r="AG106" s="142" t="e">
        <f t="shared" si="121"/>
        <v>#N/A</v>
      </c>
      <c r="AH106" s="142" t="e">
        <f t="shared" si="115"/>
        <v>#N/A</v>
      </c>
      <c r="AI106" s="141" t="e">
        <f>SUM(AH106:AH$120)</f>
        <v>#N/A</v>
      </c>
      <c r="AJ106" s="172"/>
      <c r="AK106" s="126"/>
      <c r="AL106" s="451"/>
      <c r="AM106" s="126"/>
      <c r="AN106" s="172"/>
      <c r="AO106" s="164"/>
      <c r="AP106" s="391"/>
      <c r="AQ106" s="126"/>
      <c r="AR106" s="192"/>
      <c r="AS106" s="126"/>
      <c r="AT106" s="560"/>
      <c r="AU106" s="561"/>
      <c r="AV106" s="560"/>
      <c r="AW106" s="561"/>
      <c r="AX106" s="562"/>
      <c r="AY106" s="126"/>
      <c r="AZ106" s="195"/>
      <c r="BA106" s="126"/>
      <c r="BB106" s="172"/>
      <c r="BC106" s="126"/>
      <c r="BD106" s="172"/>
      <c r="BE106" s="126"/>
      <c r="BF106" s="172"/>
      <c r="BG106" s="126"/>
      <c r="BH106" s="142" t="e">
        <f>D106</f>
        <v>#N/A</v>
      </c>
      <c r="BI106" s="126" t="s">
        <v>336</v>
      </c>
      <c r="BJ106" s="196" t="e">
        <f t="shared" si="116"/>
        <v>#N/A</v>
      </c>
      <c r="BK106" s="126" t="s">
        <v>338</v>
      </c>
      <c r="BL106" s="152" t="e">
        <f t="shared" si="117"/>
        <v>#N/A</v>
      </c>
      <c r="BM106" s="152" t="e">
        <f t="shared" si="122"/>
        <v>#N/A</v>
      </c>
      <c r="BN106" s="142" t="e">
        <f t="shared" si="126"/>
        <v>#N/A</v>
      </c>
      <c r="BO106" s="142" t="e">
        <f t="shared" si="123"/>
        <v>#N/A</v>
      </c>
      <c r="BP106" s="142" t="e">
        <f t="shared" si="118"/>
        <v>#N/A</v>
      </c>
      <c r="BQ106" s="142" t="e">
        <f>SUM(BP106:$BP$120)</f>
        <v>#N/A</v>
      </c>
      <c r="BR106" s="213" t="e">
        <f t="shared" si="124"/>
        <v>#N/A</v>
      </c>
      <c r="BS106" s="270" t="e">
        <f t="shared" si="119"/>
        <v>#N/A</v>
      </c>
      <c r="BT106" s="82"/>
      <c r="BU106" s="126"/>
      <c r="BV106" s="440"/>
      <c r="BW106" s="2"/>
      <c r="BX106" s="520"/>
      <c r="BY106" s="2"/>
      <c r="BZ106" s="530"/>
      <c r="CA106" s="2"/>
      <c r="CB106" s="555"/>
      <c r="CC106" s="2"/>
      <c r="CD106" s="440"/>
      <c r="CE106" s="2"/>
      <c r="CF106" s="440"/>
      <c r="CG106" s="2"/>
      <c r="CH106" s="440"/>
      <c r="CI106" s="410"/>
    </row>
    <row r="107" spans="1:87" ht="12.75">
      <c r="A107" s="55" t="s">
        <v>29</v>
      </c>
      <c r="B107" s="359" t="e">
        <f>HLOOKUP('HEALTH INEQUALITIES TOOL'!$C$5,LookUpData!$B$1:$CH$256,LookUpData!CN107,FALSE)</f>
        <v>#N/A</v>
      </c>
      <c r="C107" s="2" t="s">
        <v>343</v>
      </c>
      <c r="D107" s="363" t="e">
        <f>LookUpData!CI107*B107</f>
        <v>#N/A</v>
      </c>
      <c r="E107" s="2" t="s">
        <v>350</v>
      </c>
      <c r="F107" s="401" t="e">
        <f>B107</f>
        <v>#N/A</v>
      </c>
      <c r="G107" s="2"/>
      <c r="H107" s="88">
        <v>0.092</v>
      </c>
      <c r="I107" s="2" t="s">
        <v>134</v>
      </c>
      <c r="J107" s="585">
        <v>0.4</v>
      </c>
      <c r="K107" s="2" t="s">
        <v>300</v>
      </c>
      <c r="L107" s="435" t="s">
        <v>117</v>
      </c>
      <c r="M107" s="2"/>
      <c r="N107" s="429">
        <f aca="true" t="shared" si="127" ref="N107:N117">H107*L$12</f>
        <v>0.09474732006125575</v>
      </c>
      <c r="O107" s="2" t="s">
        <v>137</v>
      </c>
      <c r="P107" s="168" t="e">
        <f aca="true" t="shared" si="128" ref="P107:P117">N107*F107</f>
        <v>#N/A</v>
      </c>
      <c r="Q107" s="44" t="s">
        <v>138</v>
      </c>
      <c r="R107" s="125" t="e">
        <f aca="true" t="shared" si="129" ref="R107:R117">P107*($R$3/$P$3)</f>
        <v>#N/A</v>
      </c>
      <c r="S107" s="2" t="s">
        <v>146</v>
      </c>
      <c r="T107" s="119" t="e">
        <f aca="true" t="shared" si="130" ref="T107:T117">R107*J107</f>
        <v>#N/A</v>
      </c>
      <c r="U107" s="2" t="s">
        <v>105</v>
      </c>
      <c r="V107" s="444" t="s">
        <v>117</v>
      </c>
      <c r="W107" s="44"/>
      <c r="X107" s="468" t="e">
        <f t="shared" si="112"/>
        <v>#N/A</v>
      </c>
      <c r="Y107" s="126" t="s">
        <v>102</v>
      </c>
      <c r="Z107" s="152" t="e">
        <f t="shared" si="113"/>
        <v>#N/A</v>
      </c>
      <c r="AA107" s="142">
        <v>20</v>
      </c>
      <c r="AB107" s="147">
        <v>0.5</v>
      </c>
      <c r="AC107" s="142">
        <v>5</v>
      </c>
      <c r="AD107" s="152" t="e">
        <f t="shared" si="114"/>
        <v>#N/A</v>
      </c>
      <c r="AE107" s="152" t="e">
        <f t="shared" si="120"/>
        <v>#N/A</v>
      </c>
      <c r="AF107" s="142" t="e">
        <f t="shared" si="125"/>
        <v>#N/A</v>
      </c>
      <c r="AG107" s="142" t="e">
        <f t="shared" si="121"/>
        <v>#N/A</v>
      </c>
      <c r="AH107" s="142" t="e">
        <f t="shared" si="115"/>
        <v>#N/A</v>
      </c>
      <c r="AI107" s="141" t="e">
        <f>SUM(AH107:AH$120)</f>
        <v>#N/A</v>
      </c>
      <c r="AJ107" s="168" t="e">
        <f>IF(P107=0,0,((P107-R107)*(AJ$5/(P$5-R$5))))</f>
        <v>#N/A</v>
      </c>
      <c r="AK107" s="126" t="s">
        <v>320</v>
      </c>
      <c r="AL107" s="444" t="s">
        <v>117</v>
      </c>
      <c r="AM107" s="126"/>
      <c r="AN107" s="168" t="e">
        <f aca="true" t="shared" si="131" ref="AN107:AN117">AJ107*J107</f>
        <v>#N/A</v>
      </c>
      <c r="AO107" s="164" t="s">
        <v>105</v>
      </c>
      <c r="AP107" s="387">
        <v>1.39</v>
      </c>
      <c r="AQ107" s="126" t="s">
        <v>323</v>
      </c>
      <c r="AR107" s="187">
        <f aca="true" t="shared" si="132" ref="AR107:AR117">(N107*(AP107-1))/(1+(N107*(AP107-1)))</f>
        <v>0.03563470078757482</v>
      </c>
      <c r="AS107" s="2" t="s">
        <v>325</v>
      </c>
      <c r="AT107" s="563" t="e">
        <f aca="true" t="shared" si="133" ref="AT107:AT117">Z107-(AR107*Z107)</f>
        <v>#N/A</v>
      </c>
      <c r="AU107" s="561" t="s">
        <v>327</v>
      </c>
      <c r="AV107" s="563" t="e">
        <f>AP107*AT107</f>
        <v>#N/A</v>
      </c>
      <c r="AW107" s="561" t="s">
        <v>327</v>
      </c>
      <c r="AX107" s="564" t="e">
        <f>AV107-(AV107*0.104)</f>
        <v>#N/A</v>
      </c>
      <c r="AY107" s="126" t="s">
        <v>329</v>
      </c>
      <c r="AZ107" s="140" t="e">
        <f aca="true" t="shared" si="134" ref="AZ107:AZ117">AN107-T107</f>
        <v>#N/A</v>
      </c>
      <c r="BA107" s="126" t="s">
        <v>331</v>
      </c>
      <c r="BB107" s="147" t="e">
        <f>AZ107*AX107</f>
        <v>#N/A</v>
      </c>
      <c r="BC107" s="126" t="s">
        <v>333</v>
      </c>
      <c r="BD107" s="147" t="e">
        <f aca="true" t="shared" si="135" ref="BD107:BD117">AV107*(P107-AZ107)</f>
        <v>#N/A</v>
      </c>
      <c r="BE107" s="126" t="s">
        <v>334</v>
      </c>
      <c r="BF107" s="142" t="e">
        <f aca="true" t="shared" si="136" ref="BF107:BF117">AT107*(F107-P107)</f>
        <v>#N/A</v>
      </c>
      <c r="BG107" s="126" t="s">
        <v>331</v>
      </c>
      <c r="BH107" s="142" t="e">
        <f>IF(B107=0,0,SUM(BB107:BF107))</f>
        <v>#N/A</v>
      </c>
      <c r="BI107" s="126" t="s">
        <v>337</v>
      </c>
      <c r="BJ107" s="196" t="e">
        <f t="shared" si="116"/>
        <v>#N/A</v>
      </c>
      <c r="BK107" s="126" t="s">
        <v>338</v>
      </c>
      <c r="BL107" s="152" t="e">
        <f t="shared" si="117"/>
        <v>#N/A</v>
      </c>
      <c r="BM107" s="152" t="e">
        <f t="shared" si="122"/>
        <v>#N/A</v>
      </c>
      <c r="BN107" s="142" t="e">
        <f t="shared" si="126"/>
        <v>#N/A</v>
      </c>
      <c r="BO107" s="142" t="e">
        <f t="shared" si="123"/>
        <v>#N/A</v>
      </c>
      <c r="BP107" s="142" t="e">
        <f t="shared" si="118"/>
        <v>#N/A</v>
      </c>
      <c r="BQ107" s="142" t="e">
        <f>SUM(BP107:$BP$120)</f>
        <v>#N/A</v>
      </c>
      <c r="BR107" s="213" t="e">
        <f t="shared" si="124"/>
        <v>#N/A</v>
      </c>
      <c r="BS107" s="270" t="e">
        <f t="shared" si="119"/>
        <v>#N/A</v>
      </c>
      <c r="BT107" s="514">
        <v>23.9</v>
      </c>
      <c r="BU107" s="2" t="s">
        <v>340</v>
      </c>
      <c r="BV107" s="435" t="s">
        <v>117</v>
      </c>
      <c r="BW107" s="2"/>
      <c r="BX107" s="518">
        <f aca="true" t="shared" si="137" ref="BX107:BX117">BT107*BV$12</f>
        <v>23.9</v>
      </c>
      <c r="BY107" s="2" t="s">
        <v>292</v>
      </c>
      <c r="BZ107" s="531" t="e">
        <f>BX107*B107</f>
        <v>#N/A</v>
      </c>
      <c r="CA107" s="2" t="s">
        <v>290</v>
      </c>
      <c r="CB107" s="553" t="s">
        <v>117</v>
      </c>
      <c r="CC107" s="2"/>
      <c r="CD107" s="435" t="s">
        <v>117</v>
      </c>
      <c r="CE107" s="2"/>
      <c r="CF107" s="435" t="s">
        <v>117</v>
      </c>
      <c r="CG107" s="2"/>
      <c r="CH107" s="435" t="s">
        <v>117</v>
      </c>
      <c r="CI107" s="410"/>
    </row>
    <row r="108" spans="1:87" ht="12.75">
      <c r="A108" s="55" t="s">
        <v>30</v>
      </c>
      <c r="B108" s="359" t="e">
        <f>HLOOKUP('HEALTH INEQUALITIES TOOL'!$C$5,LookUpData!$B$1:$CH$256,LookUpData!CN108,FALSE)</f>
        <v>#N/A</v>
      </c>
      <c r="C108" s="2" t="s">
        <v>343</v>
      </c>
      <c r="D108" s="363" t="e">
        <f>LookUpData!CI108*B108</f>
        <v>#N/A</v>
      </c>
      <c r="E108" s="2" t="s">
        <v>350</v>
      </c>
      <c r="F108" s="401" t="e">
        <f aca="true" t="shared" si="138" ref="F108:F117">B108</f>
        <v>#N/A</v>
      </c>
      <c r="G108" s="2"/>
      <c r="H108" s="88">
        <v>0.194</v>
      </c>
      <c r="I108" s="2" t="s">
        <v>134</v>
      </c>
      <c r="J108" s="585">
        <v>0.4</v>
      </c>
      <c r="K108" s="2" t="s">
        <v>300</v>
      </c>
      <c r="L108" s="435" t="s">
        <v>117</v>
      </c>
      <c r="M108" s="2"/>
      <c r="N108" s="429">
        <f t="shared" si="127"/>
        <v>0.19979326186830015</v>
      </c>
      <c r="O108" s="2" t="s">
        <v>137</v>
      </c>
      <c r="P108" s="168" t="e">
        <f t="shared" si="128"/>
        <v>#N/A</v>
      </c>
      <c r="Q108" s="44" t="s">
        <v>138</v>
      </c>
      <c r="R108" s="125" t="e">
        <f t="shared" si="129"/>
        <v>#N/A</v>
      </c>
      <c r="S108" s="2" t="s">
        <v>146</v>
      </c>
      <c r="T108" s="119" t="e">
        <f t="shared" si="130"/>
        <v>#N/A</v>
      </c>
      <c r="U108" s="2" t="s">
        <v>105</v>
      </c>
      <c r="V108" s="444" t="s">
        <v>117</v>
      </c>
      <c r="W108" s="44"/>
      <c r="X108" s="468" t="e">
        <f t="shared" si="112"/>
        <v>#N/A</v>
      </c>
      <c r="Y108" s="126" t="s">
        <v>102</v>
      </c>
      <c r="Z108" s="152" t="e">
        <f t="shared" si="113"/>
        <v>#N/A</v>
      </c>
      <c r="AA108" s="142">
        <v>25</v>
      </c>
      <c r="AB108" s="147">
        <v>0.5</v>
      </c>
      <c r="AC108" s="142">
        <v>5</v>
      </c>
      <c r="AD108" s="152" t="e">
        <f t="shared" si="114"/>
        <v>#N/A</v>
      </c>
      <c r="AE108" s="152" t="e">
        <f t="shared" si="120"/>
        <v>#N/A</v>
      </c>
      <c r="AF108" s="142" t="e">
        <f t="shared" si="125"/>
        <v>#N/A</v>
      </c>
      <c r="AG108" s="142" t="e">
        <f t="shared" si="121"/>
        <v>#N/A</v>
      </c>
      <c r="AH108" s="142" t="e">
        <f t="shared" si="115"/>
        <v>#N/A</v>
      </c>
      <c r="AI108" s="141" t="e">
        <f>SUM(AH108:AH$120)</f>
        <v>#N/A</v>
      </c>
      <c r="AJ108" s="168" t="e">
        <f aca="true" t="shared" si="139" ref="AJ108:AJ117">IF(P108=0,0,((P108-R108)*(AJ$5/(P$5-R$5))))</f>
        <v>#N/A</v>
      </c>
      <c r="AK108" s="126" t="s">
        <v>320</v>
      </c>
      <c r="AL108" s="444" t="s">
        <v>117</v>
      </c>
      <c r="AM108" s="126"/>
      <c r="AN108" s="168" t="e">
        <f t="shared" si="131"/>
        <v>#N/A</v>
      </c>
      <c r="AO108" s="164" t="s">
        <v>105</v>
      </c>
      <c r="AP108" s="387">
        <v>1.39</v>
      </c>
      <c r="AQ108" s="126" t="s">
        <v>323</v>
      </c>
      <c r="AR108" s="187">
        <f t="shared" si="132"/>
        <v>0.07228682788654649</v>
      </c>
      <c r="AS108" s="2" t="s">
        <v>325</v>
      </c>
      <c r="AT108" s="563" t="e">
        <f t="shared" si="133"/>
        <v>#N/A</v>
      </c>
      <c r="AU108" s="561" t="s">
        <v>327</v>
      </c>
      <c r="AV108" s="563" t="e">
        <f aca="true" t="shared" si="140" ref="AV108:AV117">AP108*AT108</f>
        <v>#N/A</v>
      </c>
      <c r="AW108" s="561" t="s">
        <v>327</v>
      </c>
      <c r="AX108" s="564" t="e">
        <f aca="true" t="shared" si="141" ref="AX108:AX117">AV108-(AV108*0.104)</f>
        <v>#N/A</v>
      </c>
      <c r="AY108" s="126" t="s">
        <v>329</v>
      </c>
      <c r="AZ108" s="140" t="e">
        <f t="shared" si="134"/>
        <v>#N/A</v>
      </c>
      <c r="BA108" s="126" t="s">
        <v>331</v>
      </c>
      <c r="BB108" s="147" t="e">
        <f aca="true" t="shared" si="142" ref="BB108:BB117">AZ108*AX108</f>
        <v>#N/A</v>
      </c>
      <c r="BC108" s="126" t="s">
        <v>333</v>
      </c>
      <c r="BD108" s="147" t="e">
        <f t="shared" si="135"/>
        <v>#N/A</v>
      </c>
      <c r="BE108" s="126" t="s">
        <v>334</v>
      </c>
      <c r="BF108" s="142" t="e">
        <f t="shared" si="136"/>
        <v>#N/A</v>
      </c>
      <c r="BG108" s="126" t="s">
        <v>331</v>
      </c>
      <c r="BH108" s="142" t="e">
        <f aca="true" t="shared" si="143" ref="BH108:BH117">IF(B108=0,0,SUM(BB108:BF108))</f>
        <v>#N/A</v>
      </c>
      <c r="BI108" s="126" t="s">
        <v>337</v>
      </c>
      <c r="BJ108" s="196" t="e">
        <f t="shared" si="116"/>
        <v>#N/A</v>
      </c>
      <c r="BK108" s="126" t="s">
        <v>338</v>
      </c>
      <c r="BL108" s="152" t="e">
        <f t="shared" si="117"/>
        <v>#N/A</v>
      </c>
      <c r="BM108" s="152" t="e">
        <f t="shared" si="122"/>
        <v>#N/A</v>
      </c>
      <c r="BN108" s="142" t="e">
        <f t="shared" si="126"/>
        <v>#N/A</v>
      </c>
      <c r="BO108" s="142" t="e">
        <f t="shared" si="123"/>
        <v>#N/A</v>
      </c>
      <c r="BP108" s="142" t="e">
        <f t="shared" si="118"/>
        <v>#N/A</v>
      </c>
      <c r="BQ108" s="142" t="e">
        <f>SUM(BP108:$BP$120)</f>
        <v>#N/A</v>
      </c>
      <c r="BR108" s="213" t="e">
        <f t="shared" si="124"/>
        <v>#N/A</v>
      </c>
      <c r="BS108" s="270" t="e">
        <f t="shared" si="119"/>
        <v>#N/A</v>
      </c>
      <c r="BT108" s="514">
        <v>26.4</v>
      </c>
      <c r="BU108" s="2" t="s">
        <v>340</v>
      </c>
      <c r="BV108" s="435" t="s">
        <v>117</v>
      </c>
      <c r="BW108" s="2"/>
      <c r="BX108" s="518">
        <f t="shared" si="137"/>
        <v>26.4</v>
      </c>
      <c r="BY108" s="2" t="s">
        <v>292</v>
      </c>
      <c r="BZ108" s="531" t="e">
        <f aca="true" t="shared" si="144" ref="BZ108:BZ117">BX108*B108</f>
        <v>#N/A</v>
      </c>
      <c r="CA108" s="2" t="s">
        <v>290</v>
      </c>
      <c r="CB108" s="553" t="s">
        <v>117</v>
      </c>
      <c r="CC108" s="2"/>
      <c r="CD108" s="435" t="s">
        <v>117</v>
      </c>
      <c r="CE108" s="2"/>
      <c r="CF108" s="435" t="s">
        <v>117</v>
      </c>
      <c r="CG108" s="2"/>
      <c r="CH108" s="435" t="s">
        <v>117</v>
      </c>
      <c r="CI108" s="410"/>
    </row>
    <row r="109" spans="1:87" ht="12.75">
      <c r="A109" s="55" t="s">
        <v>31</v>
      </c>
      <c r="B109" s="359" t="e">
        <f>HLOOKUP('HEALTH INEQUALITIES TOOL'!$C$5,LookUpData!$B$1:$CH$256,LookUpData!CN109,FALSE)</f>
        <v>#N/A</v>
      </c>
      <c r="C109" s="2" t="s">
        <v>343</v>
      </c>
      <c r="D109" s="363" t="e">
        <f>LookUpData!CI109*B109</f>
        <v>#N/A</v>
      </c>
      <c r="E109" s="2" t="s">
        <v>350</v>
      </c>
      <c r="F109" s="401" t="e">
        <f t="shared" si="138"/>
        <v>#N/A</v>
      </c>
      <c r="G109" s="2"/>
      <c r="H109" s="88">
        <v>0.194</v>
      </c>
      <c r="I109" s="2" t="s">
        <v>134</v>
      </c>
      <c r="J109" s="585">
        <v>0.4</v>
      </c>
      <c r="K109" s="2" t="s">
        <v>300</v>
      </c>
      <c r="L109" s="435" t="s">
        <v>117</v>
      </c>
      <c r="M109" s="2"/>
      <c r="N109" s="429">
        <f t="shared" si="127"/>
        <v>0.19979326186830015</v>
      </c>
      <c r="O109" s="2" t="s">
        <v>137</v>
      </c>
      <c r="P109" s="168" t="e">
        <f t="shared" si="128"/>
        <v>#N/A</v>
      </c>
      <c r="Q109" s="44" t="s">
        <v>138</v>
      </c>
      <c r="R109" s="125" t="e">
        <f t="shared" si="129"/>
        <v>#N/A</v>
      </c>
      <c r="S109" s="2" t="s">
        <v>146</v>
      </c>
      <c r="T109" s="119" t="e">
        <f t="shared" si="130"/>
        <v>#N/A</v>
      </c>
      <c r="U109" s="2" t="s">
        <v>105</v>
      </c>
      <c r="V109" s="444" t="s">
        <v>117</v>
      </c>
      <c r="W109" s="44"/>
      <c r="X109" s="468" t="e">
        <f t="shared" si="112"/>
        <v>#N/A</v>
      </c>
      <c r="Y109" s="126" t="s">
        <v>102</v>
      </c>
      <c r="Z109" s="152" t="e">
        <f t="shared" si="113"/>
        <v>#N/A</v>
      </c>
      <c r="AA109" s="142">
        <v>30</v>
      </c>
      <c r="AB109" s="147">
        <v>0.5</v>
      </c>
      <c r="AC109" s="142">
        <v>5</v>
      </c>
      <c r="AD109" s="152" t="e">
        <f t="shared" si="114"/>
        <v>#N/A</v>
      </c>
      <c r="AE109" s="152" t="e">
        <f t="shared" si="120"/>
        <v>#N/A</v>
      </c>
      <c r="AF109" s="142" t="e">
        <f t="shared" si="125"/>
        <v>#N/A</v>
      </c>
      <c r="AG109" s="142" t="e">
        <f t="shared" si="121"/>
        <v>#N/A</v>
      </c>
      <c r="AH109" s="142" t="e">
        <f t="shared" si="115"/>
        <v>#N/A</v>
      </c>
      <c r="AI109" s="141" t="e">
        <f>SUM(AH109:AH$120)</f>
        <v>#N/A</v>
      </c>
      <c r="AJ109" s="168" t="e">
        <f t="shared" si="139"/>
        <v>#N/A</v>
      </c>
      <c r="AK109" s="126" t="s">
        <v>320</v>
      </c>
      <c r="AL109" s="444" t="s">
        <v>117</v>
      </c>
      <c r="AM109" s="126"/>
      <c r="AN109" s="168" t="e">
        <f t="shared" si="131"/>
        <v>#N/A</v>
      </c>
      <c r="AO109" s="164" t="s">
        <v>105</v>
      </c>
      <c r="AP109" s="387">
        <v>1.39</v>
      </c>
      <c r="AQ109" s="126" t="s">
        <v>323</v>
      </c>
      <c r="AR109" s="187">
        <f t="shared" si="132"/>
        <v>0.07228682788654649</v>
      </c>
      <c r="AS109" s="2" t="s">
        <v>325</v>
      </c>
      <c r="AT109" s="563" t="e">
        <f t="shared" si="133"/>
        <v>#N/A</v>
      </c>
      <c r="AU109" s="561" t="s">
        <v>327</v>
      </c>
      <c r="AV109" s="563" t="e">
        <f t="shared" si="140"/>
        <v>#N/A</v>
      </c>
      <c r="AW109" s="561" t="s">
        <v>327</v>
      </c>
      <c r="AX109" s="564" t="e">
        <f t="shared" si="141"/>
        <v>#N/A</v>
      </c>
      <c r="AY109" s="126" t="s">
        <v>329</v>
      </c>
      <c r="AZ109" s="140" t="e">
        <f t="shared" si="134"/>
        <v>#N/A</v>
      </c>
      <c r="BA109" s="126" t="s">
        <v>331</v>
      </c>
      <c r="BB109" s="147" t="e">
        <f t="shared" si="142"/>
        <v>#N/A</v>
      </c>
      <c r="BC109" s="126" t="s">
        <v>333</v>
      </c>
      <c r="BD109" s="147" t="e">
        <f t="shared" si="135"/>
        <v>#N/A</v>
      </c>
      <c r="BE109" s="126" t="s">
        <v>334</v>
      </c>
      <c r="BF109" s="142" t="e">
        <f t="shared" si="136"/>
        <v>#N/A</v>
      </c>
      <c r="BG109" s="126" t="s">
        <v>331</v>
      </c>
      <c r="BH109" s="142" t="e">
        <f t="shared" si="143"/>
        <v>#N/A</v>
      </c>
      <c r="BI109" s="126" t="s">
        <v>337</v>
      </c>
      <c r="BJ109" s="196" t="e">
        <f t="shared" si="116"/>
        <v>#N/A</v>
      </c>
      <c r="BK109" s="126" t="s">
        <v>338</v>
      </c>
      <c r="BL109" s="152" t="e">
        <f t="shared" si="117"/>
        <v>#N/A</v>
      </c>
      <c r="BM109" s="152" t="e">
        <f t="shared" si="122"/>
        <v>#N/A</v>
      </c>
      <c r="BN109" s="142" t="e">
        <f t="shared" si="126"/>
        <v>#N/A</v>
      </c>
      <c r="BO109" s="142" t="e">
        <f t="shared" si="123"/>
        <v>#N/A</v>
      </c>
      <c r="BP109" s="142" t="e">
        <f t="shared" si="118"/>
        <v>#N/A</v>
      </c>
      <c r="BQ109" s="142" t="e">
        <f>SUM(BP109:$BP$120)</f>
        <v>#N/A</v>
      </c>
      <c r="BR109" s="213" t="e">
        <f t="shared" si="124"/>
        <v>#N/A</v>
      </c>
      <c r="BS109" s="270" t="e">
        <f t="shared" si="119"/>
        <v>#N/A</v>
      </c>
      <c r="BT109" s="514">
        <v>26.4</v>
      </c>
      <c r="BU109" s="2" t="s">
        <v>340</v>
      </c>
      <c r="BV109" s="435" t="s">
        <v>117</v>
      </c>
      <c r="BW109" s="2"/>
      <c r="BX109" s="518">
        <f t="shared" si="137"/>
        <v>26.4</v>
      </c>
      <c r="BY109" s="2" t="s">
        <v>292</v>
      </c>
      <c r="BZ109" s="531" t="e">
        <f t="shared" si="144"/>
        <v>#N/A</v>
      </c>
      <c r="CA109" s="2" t="s">
        <v>290</v>
      </c>
      <c r="CB109" s="553" t="s">
        <v>117</v>
      </c>
      <c r="CC109" s="2"/>
      <c r="CD109" s="435" t="s">
        <v>117</v>
      </c>
      <c r="CE109" s="2"/>
      <c r="CF109" s="435" t="s">
        <v>117</v>
      </c>
      <c r="CG109" s="2"/>
      <c r="CH109" s="435" t="s">
        <v>117</v>
      </c>
      <c r="CI109" s="410"/>
    </row>
    <row r="110" spans="1:87" ht="12.75">
      <c r="A110" s="55" t="s">
        <v>32</v>
      </c>
      <c r="B110" s="359" t="e">
        <f>HLOOKUP('HEALTH INEQUALITIES TOOL'!$C$5,LookUpData!$B$1:$CH$256,LookUpData!CN110,FALSE)</f>
        <v>#N/A</v>
      </c>
      <c r="C110" s="2" t="s">
        <v>343</v>
      </c>
      <c r="D110" s="363" t="e">
        <f>LookUpData!CI110*B110</f>
        <v>#N/A</v>
      </c>
      <c r="E110" s="2" t="s">
        <v>350</v>
      </c>
      <c r="F110" s="401" t="e">
        <f t="shared" si="138"/>
        <v>#N/A</v>
      </c>
      <c r="G110" s="2"/>
      <c r="H110" s="88">
        <v>0.317</v>
      </c>
      <c r="I110" s="2" t="s">
        <v>134</v>
      </c>
      <c r="J110" s="585">
        <v>0.4</v>
      </c>
      <c r="K110" s="2" t="s">
        <v>300</v>
      </c>
      <c r="L110" s="435" t="s">
        <v>117</v>
      </c>
      <c r="M110" s="2"/>
      <c r="N110" s="429">
        <f t="shared" si="127"/>
        <v>0.3264663093415008</v>
      </c>
      <c r="O110" s="2" t="s">
        <v>137</v>
      </c>
      <c r="P110" s="168" t="e">
        <f t="shared" si="128"/>
        <v>#N/A</v>
      </c>
      <c r="Q110" s="44" t="s">
        <v>138</v>
      </c>
      <c r="R110" s="125" t="e">
        <f t="shared" si="129"/>
        <v>#N/A</v>
      </c>
      <c r="S110" s="2" t="s">
        <v>146</v>
      </c>
      <c r="T110" s="119" t="e">
        <f t="shared" si="130"/>
        <v>#N/A</v>
      </c>
      <c r="U110" s="2" t="s">
        <v>105</v>
      </c>
      <c r="V110" s="444" t="s">
        <v>117</v>
      </c>
      <c r="W110" s="44"/>
      <c r="X110" s="468" t="e">
        <f t="shared" si="112"/>
        <v>#N/A</v>
      </c>
      <c r="Y110" s="126" t="s">
        <v>102</v>
      </c>
      <c r="Z110" s="152" t="e">
        <f t="shared" si="113"/>
        <v>#N/A</v>
      </c>
      <c r="AA110" s="142">
        <v>35</v>
      </c>
      <c r="AB110" s="147">
        <v>0.5</v>
      </c>
      <c r="AC110" s="142">
        <v>5</v>
      </c>
      <c r="AD110" s="152" t="e">
        <f t="shared" si="114"/>
        <v>#N/A</v>
      </c>
      <c r="AE110" s="152" t="e">
        <f t="shared" si="120"/>
        <v>#N/A</v>
      </c>
      <c r="AF110" s="142" t="e">
        <f t="shared" si="125"/>
        <v>#N/A</v>
      </c>
      <c r="AG110" s="142" t="e">
        <f t="shared" si="121"/>
        <v>#N/A</v>
      </c>
      <c r="AH110" s="142" t="e">
        <f t="shared" si="115"/>
        <v>#N/A</v>
      </c>
      <c r="AI110" s="141" t="e">
        <f>SUM(AH110:AH$120)</f>
        <v>#N/A</v>
      </c>
      <c r="AJ110" s="168" t="e">
        <f t="shared" si="139"/>
        <v>#N/A</v>
      </c>
      <c r="AK110" s="126" t="s">
        <v>320</v>
      </c>
      <c r="AL110" s="444" t="s">
        <v>117</v>
      </c>
      <c r="AM110" s="126"/>
      <c r="AN110" s="168" t="e">
        <f t="shared" si="131"/>
        <v>#N/A</v>
      </c>
      <c r="AO110" s="164" t="s">
        <v>105</v>
      </c>
      <c r="AP110" s="387">
        <v>1.39</v>
      </c>
      <c r="AQ110" s="126" t="s">
        <v>323</v>
      </c>
      <c r="AR110" s="187">
        <f t="shared" si="132"/>
        <v>0.11294188916956042</v>
      </c>
      <c r="AS110" s="2" t="s">
        <v>325</v>
      </c>
      <c r="AT110" s="563" t="e">
        <f t="shared" si="133"/>
        <v>#N/A</v>
      </c>
      <c r="AU110" s="561" t="s">
        <v>327</v>
      </c>
      <c r="AV110" s="563" t="e">
        <f t="shared" si="140"/>
        <v>#N/A</v>
      </c>
      <c r="AW110" s="561" t="s">
        <v>327</v>
      </c>
      <c r="AX110" s="564" t="e">
        <f t="shared" si="141"/>
        <v>#N/A</v>
      </c>
      <c r="AY110" s="126" t="s">
        <v>329</v>
      </c>
      <c r="AZ110" s="140" t="e">
        <f t="shared" si="134"/>
        <v>#N/A</v>
      </c>
      <c r="BA110" s="126" t="s">
        <v>331</v>
      </c>
      <c r="BB110" s="147" t="e">
        <f t="shared" si="142"/>
        <v>#N/A</v>
      </c>
      <c r="BC110" s="126" t="s">
        <v>333</v>
      </c>
      <c r="BD110" s="147" t="e">
        <f t="shared" si="135"/>
        <v>#N/A</v>
      </c>
      <c r="BE110" s="126" t="s">
        <v>334</v>
      </c>
      <c r="BF110" s="142" t="e">
        <f t="shared" si="136"/>
        <v>#N/A</v>
      </c>
      <c r="BG110" s="126" t="s">
        <v>331</v>
      </c>
      <c r="BH110" s="142" t="e">
        <f t="shared" si="143"/>
        <v>#N/A</v>
      </c>
      <c r="BI110" s="126" t="s">
        <v>337</v>
      </c>
      <c r="BJ110" s="196" t="e">
        <f t="shared" si="116"/>
        <v>#N/A</v>
      </c>
      <c r="BK110" s="126" t="s">
        <v>338</v>
      </c>
      <c r="BL110" s="152" t="e">
        <f t="shared" si="117"/>
        <v>#N/A</v>
      </c>
      <c r="BM110" s="152" t="e">
        <f t="shared" si="122"/>
        <v>#N/A</v>
      </c>
      <c r="BN110" s="142" t="e">
        <f t="shared" si="126"/>
        <v>#N/A</v>
      </c>
      <c r="BO110" s="142" t="e">
        <f t="shared" si="123"/>
        <v>#N/A</v>
      </c>
      <c r="BP110" s="142" t="e">
        <f t="shared" si="118"/>
        <v>#N/A</v>
      </c>
      <c r="BQ110" s="142" t="e">
        <f>SUM(BP110:$BP$120)</f>
        <v>#N/A</v>
      </c>
      <c r="BR110" s="213" t="e">
        <f t="shared" si="124"/>
        <v>#N/A</v>
      </c>
      <c r="BS110" s="270" t="e">
        <f t="shared" si="119"/>
        <v>#N/A</v>
      </c>
      <c r="BT110" s="514">
        <v>28.1</v>
      </c>
      <c r="BU110" s="2" t="s">
        <v>340</v>
      </c>
      <c r="BV110" s="435" t="s">
        <v>117</v>
      </c>
      <c r="BW110" s="2"/>
      <c r="BX110" s="518">
        <f t="shared" si="137"/>
        <v>28.1</v>
      </c>
      <c r="BY110" s="2" t="s">
        <v>292</v>
      </c>
      <c r="BZ110" s="531" t="e">
        <f t="shared" si="144"/>
        <v>#N/A</v>
      </c>
      <c r="CA110" s="2" t="s">
        <v>290</v>
      </c>
      <c r="CB110" s="553" t="s">
        <v>117</v>
      </c>
      <c r="CC110" s="2"/>
      <c r="CD110" s="435" t="s">
        <v>117</v>
      </c>
      <c r="CE110" s="2"/>
      <c r="CF110" s="435" t="s">
        <v>117</v>
      </c>
      <c r="CG110" s="2"/>
      <c r="CH110" s="435" t="s">
        <v>117</v>
      </c>
      <c r="CI110" s="410"/>
    </row>
    <row r="111" spans="1:87" ht="12.75">
      <c r="A111" s="55" t="s">
        <v>33</v>
      </c>
      <c r="B111" s="359" t="e">
        <f>HLOOKUP('HEALTH INEQUALITIES TOOL'!$C$5,LookUpData!$B$1:$CH$256,LookUpData!CN111,FALSE)</f>
        <v>#N/A</v>
      </c>
      <c r="C111" s="2" t="s">
        <v>343</v>
      </c>
      <c r="D111" s="363" t="e">
        <f>LookUpData!CI111*B111</f>
        <v>#N/A</v>
      </c>
      <c r="E111" s="2" t="s">
        <v>350</v>
      </c>
      <c r="F111" s="401" t="e">
        <f t="shared" si="138"/>
        <v>#N/A</v>
      </c>
      <c r="G111" s="2"/>
      <c r="H111" s="88">
        <v>0.317</v>
      </c>
      <c r="I111" s="2" t="s">
        <v>134</v>
      </c>
      <c r="J111" s="585">
        <v>0.4</v>
      </c>
      <c r="K111" s="2" t="s">
        <v>300</v>
      </c>
      <c r="L111" s="435" t="s">
        <v>117</v>
      </c>
      <c r="M111" s="2"/>
      <c r="N111" s="429">
        <f t="shared" si="127"/>
        <v>0.3264663093415008</v>
      </c>
      <c r="O111" s="2" t="s">
        <v>137</v>
      </c>
      <c r="P111" s="168" t="e">
        <f t="shared" si="128"/>
        <v>#N/A</v>
      </c>
      <c r="Q111" s="44" t="s">
        <v>138</v>
      </c>
      <c r="R111" s="125" t="e">
        <f t="shared" si="129"/>
        <v>#N/A</v>
      </c>
      <c r="S111" s="2" t="s">
        <v>146</v>
      </c>
      <c r="T111" s="119" t="e">
        <f t="shared" si="130"/>
        <v>#N/A</v>
      </c>
      <c r="U111" s="2" t="s">
        <v>105</v>
      </c>
      <c r="V111" s="444" t="s">
        <v>117</v>
      </c>
      <c r="W111" s="44"/>
      <c r="X111" s="468" t="e">
        <f t="shared" si="112"/>
        <v>#N/A</v>
      </c>
      <c r="Y111" s="126" t="s">
        <v>102</v>
      </c>
      <c r="Z111" s="152" t="e">
        <f t="shared" si="113"/>
        <v>#N/A</v>
      </c>
      <c r="AA111" s="142">
        <v>40</v>
      </c>
      <c r="AB111" s="147">
        <v>0.5</v>
      </c>
      <c r="AC111" s="142">
        <v>5</v>
      </c>
      <c r="AD111" s="152" t="e">
        <f t="shared" si="114"/>
        <v>#N/A</v>
      </c>
      <c r="AE111" s="152" t="e">
        <f t="shared" si="120"/>
        <v>#N/A</v>
      </c>
      <c r="AF111" s="142" t="e">
        <f t="shared" si="125"/>
        <v>#N/A</v>
      </c>
      <c r="AG111" s="142" t="e">
        <f t="shared" si="121"/>
        <v>#N/A</v>
      </c>
      <c r="AH111" s="142" t="e">
        <f t="shared" si="115"/>
        <v>#N/A</v>
      </c>
      <c r="AI111" s="141" t="e">
        <f>SUM(AH111:AH$120)</f>
        <v>#N/A</v>
      </c>
      <c r="AJ111" s="168" t="e">
        <f t="shared" si="139"/>
        <v>#N/A</v>
      </c>
      <c r="AK111" s="126" t="s">
        <v>320</v>
      </c>
      <c r="AL111" s="444" t="s">
        <v>117</v>
      </c>
      <c r="AM111" s="126"/>
      <c r="AN111" s="168" t="e">
        <f t="shared" si="131"/>
        <v>#N/A</v>
      </c>
      <c r="AO111" s="164" t="s">
        <v>105</v>
      </c>
      <c r="AP111" s="387">
        <v>1.39</v>
      </c>
      <c r="AQ111" s="126" t="s">
        <v>323</v>
      </c>
      <c r="AR111" s="187">
        <f t="shared" si="132"/>
        <v>0.11294188916956042</v>
      </c>
      <c r="AS111" s="2" t="s">
        <v>325</v>
      </c>
      <c r="AT111" s="563" t="e">
        <f t="shared" si="133"/>
        <v>#N/A</v>
      </c>
      <c r="AU111" s="561" t="s">
        <v>327</v>
      </c>
      <c r="AV111" s="563" t="e">
        <f t="shared" si="140"/>
        <v>#N/A</v>
      </c>
      <c r="AW111" s="561" t="s">
        <v>327</v>
      </c>
      <c r="AX111" s="564" t="e">
        <f t="shared" si="141"/>
        <v>#N/A</v>
      </c>
      <c r="AY111" s="126" t="s">
        <v>329</v>
      </c>
      <c r="AZ111" s="140" t="e">
        <f t="shared" si="134"/>
        <v>#N/A</v>
      </c>
      <c r="BA111" s="126" t="s">
        <v>331</v>
      </c>
      <c r="BB111" s="147" t="e">
        <f t="shared" si="142"/>
        <v>#N/A</v>
      </c>
      <c r="BC111" s="126" t="s">
        <v>333</v>
      </c>
      <c r="BD111" s="147" t="e">
        <f t="shared" si="135"/>
        <v>#N/A</v>
      </c>
      <c r="BE111" s="126" t="s">
        <v>334</v>
      </c>
      <c r="BF111" s="142" t="e">
        <f t="shared" si="136"/>
        <v>#N/A</v>
      </c>
      <c r="BG111" s="126" t="s">
        <v>331</v>
      </c>
      <c r="BH111" s="142" t="e">
        <f t="shared" si="143"/>
        <v>#N/A</v>
      </c>
      <c r="BI111" s="126" t="s">
        <v>337</v>
      </c>
      <c r="BJ111" s="196" t="e">
        <f t="shared" si="116"/>
        <v>#N/A</v>
      </c>
      <c r="BK111" s="126" t="s">
        <v>338</v>
      </c>
      <c r="BL111" s="152" t="e">
        <f t="shared" si="117"/>
        <v>#N/A</v>
      </c>
      <c r="BM111" s="152" t="e">
        <f t="shared" si="122"/>
        <v>#N/A</v>
      </c>
      <c r="BN111" s="142" t="e">
        <f t="shared" si="126"/>
        <v>#N/A</v>
      </c>
      <c r="BO111" s="142" t="e">
        <f t="shared" si="123"/>
        <v>#N/A</v>
      </c>
      <c r="BP111" s="142" t="e">
        <f t="shared" si="118"/>
        <v>#N/A</v>
      </c>
      <c r="BQ111" s="142" t="e">
        <f>SUM(BP111:$BP$120)</f>
        <v>#N/A</v>
      </c>
      <c r="BR111" s="213" t="e">
        <f t="shared" si="124"/>
        <v>#N/A</v>
      </c>
      <c r="BS111" s="270" t="e">
        <f t="shared" si="119"/>
        <v>#N/A</v>
      </c>
      <c r="BT111" s="514">
        <v>28.1</v>
      </c>
      <c r="BU111" s="2" t="s">
        <v>340</v>
      </c>
      <c r="BV111" s="435" t="s">
        <v>117</v>
      </c>
      <c r="BW111" s="2"/>
      <c r="BX111" s="518">
        <f t="shared" si="137"/>
        <v>28.1</v>
      </c>
      <c r="BY111" s="2" t="s">
        <v>292</v>
      </c>
      <c r="BZ111" s="531" t="e">
        <f t="shared" si="144"/>
        <v>#N/A</v>
      </c>
      <c r="CA111" s="2" t="s">
        <v>290</v>
      </c>
      <c r="CB111" s="553" t="s">
        <v>117</v>
      </c>
      <c r="CC111" s="2"/>
      <c r="CD111" s="435" t="s">
        <v>117</v>
      </c>
      <c r="CE111" s="2"/>
      <c r="CF111" s="435" t="s">
        <v>117</v>
      </c>
      <c r="CG111" s="2"/>
      <c r="CH111" s="435" t="s">
        <v>117</v>
      </c>
      <c r="CI111" s="410"/>
    </row>
    <row r="112" spans="1:87" ht="12.75">
      <c r="A112" s="55" t="s">
        <v>34</v>
      </c>
      <c r="B112" s="359" t="e">
        <f>HLOOKUP('HEALTH INEQUALITIES TOOL'!$C$5,LookUpData!$B$1:$CH$256,LookUpData!CN112,FALSE)</f>
        <v>#N/A</v>
      </c>
      <c r="C112" s="2" t="s">
        <v>343</v>
      </c>
      <c r="D112" s="363" t="e">
        <f>LookUpData!CI112*B112</f>
        <v>#N/A</v>
      </c>
      <c r="E112" s="2" t="s">
        <v>350</v>
      </c>
      <c r="F112" s="401" t="e">
        <f t="shared" si="138"/>
        <v>#N/A</v>
      </c>
      <c r="G112" s="2"/>
      <c r="H112" s="88">
        <v>0.341</v>
      </c>
      <c r="I112" s="2" t="s">
        <v>134</v>
      </c>
      <c r="J112" s="585">
        <v>0.4</v>
      </c>
      <c r="K112" s="2" t="s">
        <v>300</v>
      </c>
      <c r="L112" s="435" t="s">
        <v>117</v>
      </c>
      <c r="M112" s="2"/>
      <c r="N112" s="429">
        <f t="shared" si="127"/>
        <v>0.3511830015313936</v>
      </c>
      <c r="O112" s="2" t="s">
        <v>137</v>
      </c>
      <c r="P112" s="168" t="e">
        <f t="shared" si="128"/>
        <v>#N/A</v>
      </c>
      <c r="Q112" s="44" t="s">
        <v>138</v>
      </c>
      <c r="R112" s="125" t="e">
        <f t="shared" si="129"/>
        <v>#N/A</v>
      </c>
      <c r="S112" s="2" t="s">
        <v>146</v>
      </c>
      <c r="T112" s="119" t="e">
        <f t="shared" si="130"/>
        <v>#N/A</v>
      </c>
      <c r="U112" s="2" t="s">
        <v>105</v>
      </c>
      <c r="V112" s="444" t="s">
        <v>117</v>
      </c>
      <c r="W112" s="44"/>
      <c r="X112" s="468" t="e">
        <f t="shared" si="112"/>
        <v>#N/A</v>
      </c>
      <c r="Y112" s="126" t="s">
        <v>102</v>
      </c>
      <c r="Z112" s="152" t="e">
        <f t="shared" si="113"/>
        <v>#N/A</v>
      </c>
      <c r="AA112" s="142">
        <v>45</v>
      </c>
      <c r="AB112" s="147">
        <v>0.5</v>
      </c>
      <c r="AC112" s="142">
        <v>5</v>
      </c>
      <c r="AD112" s="152" t="e">
        <f t="shared" si="114"/>
        <v>#N/A</v>
      </c>
      <c r="AE112" s="152" t="e">
        <f t="shared" si="120"/>
        <v>#N/A</v>
      </c>
      <c r="AF112" s="142" t="e">
        <f t="shared" si="125"/>
        <v>#N/A</v>
      </c>
      <c r="AG112" s="142" t="e">
        <f t="shared" si="121"/>
        <v>#N/A</v>
      </c>
      <c r="AH112" s="142" t="e">
        <f t="shared" si="115"/>
        <v>#N/A</v>
      </c>
      <c r="AI112" s="141" t="e">
        <f>SUM(AH112:AH$120)</f>
        <v>#N/A</v>
      </c>
      <c r="AJ112" s="168" t="e">
        <f t="shared" si="139"/>
        <v>#N/A</v>
      </c>
      <c r="AK112" s="126" t="s">
        <v>320</v>
      </c>
      <c r="AL112" s="444" t="s">
        <v>117</v>
      </c>
      <c r="AM112" s="126"/>
      <c r="AN112" s="168" t="e">
        <f t="shared" si="131"/>
        <v>#N/A</v>
      </c>
      <c r="AO112" s="164" t="s">
        <v>105</v>
      </c>
      <c r="AP112" s="387">
        <v>1.39</v>
      </c>
      <c r="AQ112" s="126" t="s">
        <v>323</v>
      </c>
      <c r="AR112" s="187">
        <f t="shared" si="132"/>
        <v>0.12046264203795944</v>
      </c>
      <c r="AS112" s="2" t="s">
        <v>325</v>
      </c>
      <c r="AT112" s="563" t="e">
        <f t="shared" si="133"/>
        <v>#N/A</v>
      </c>
      <c r="AU112" s="561" t="s">
        <v>327</v>
      </c>
      <c r="AV112" s="563" t="e">
        <f t="shared" si="140"/>
        <v>#N/A</v>
      </c>
      <c r="AW112" s="561" t="s">
        <v>327</v>
      </c>
      <c r="AX112" s="564" t="e">
        <f t="shared" si="141"/>
        <v>#N/A</v>
      </c>
      <c r="AY112" s="126" t="s">
        <v>329</v>
      </c>
      <c r="AZ112" s="140" t="e">
        <f t="shared" si="134"/>
        <v>#N/A</v>
      </c>
      <c r="BA112" s="126" t="s">
        <v>331</v>
      </c>
      <c r="BB112" s="147" t="e">
        <f t="shared" si="142"/>
        <v>#N/A</v>
      </c>
      <c r="BC112" s="126" t="s">
        <v>333</v>
      </c>
      <c r="BD112" s="147" t="e">
        <f t="shared" si="135"/>
        <v>#N/A</v>
      </c>
      <c r="BE112" s="126" t="s">
        <v>334</v>
      </c>
      <c r="BF112" s="142" t="e">
        <f t="shared" si="136"/>
        <v>#N/A</v>
      </c>
      <c r="BG112" s="126" t="s">
        <v>331</v>
      </c>
      <c r="BH112" s="142" t="e">
        <f t="shared" si="143"/>
        <v>#N/A</v>
      </c>
      <c r="BI112" s="126" t="s">
        <v>337</v>
      </c>
      <c r="BJ112" s="196" t="e">
        <f t="shared" si="116"/>
        <v>#N/A</v>
      </c>
      <c r="BK112" s="126" t="s">
        <v>338</v>
      </c>
      <c r="BL112" s="152" t="e">
        <f t="shared" si="117"/>
        <v>#N/A</v>
      </c>
      <c r="BM112" s="152" t="e">
        <f t="shared" si="122"/>
        <v>#N/A</v>
      </c>
      <c r="BN112" s="142" t="e">
        <f t="shared" si="126"/>
        <v>#N/A</v>
      </c>
      <c r="BO112" s="142" t="e">
        <f t="shared" si="123"/>
        <v>#N/A</v>
      </c>
      <c r="BP112" s="142" t="e">
        <f t="shared" si="118"/>
        <v>#N/A</v>
      </c>
      <c r="BQ112" s="142" t="e">
        <f>SUM(BP112:$BP$120)</f>
        <v>#N/A</v>
      </c>
      <c r="BR112" s="213" t="e">
        <f t="shared" si="124"/>
        <v>#N/A</v>
      </c>
      <c r="BS112" s="270" t="e">
        <f t="shared" si="119"/>
        <v>#N/A</v>
      </c>
      <c r="BT112" s="514">
        <v>28.2</v>
      </c>
      <c r="BU112" s="2" t="s">
        <v>340</v>
      </c>
      <c r="BV112" s="435" t="s">
        <v>117</v>
      </c>
      <c r="BW112" s="2"/>
      <c r="BX112" s="518">
        <f t="shared" si="137"/>
        <v>28.2</v>
      </c>
      <c r="BY112" s="2" t="s">
        <v>292</v>
      </c>
      <c r="BZ112" s="531" t="e">
        <f t="shared" si="144"/>
        <v>#N/A</v>
      </c>
      <c r="CA112" s="2" t="s">
        <v>290</v>
      </c>
      <c r="CB112" s="553" t="s">
        <v>117</v>
      </c>
      <c r="CC112" s="2"/>
      <c r="CD112" s="435" t="s">
        <v>117</v>
      </c>
      <c r="CE112" s="2"/>
      <c r="CF112" s="435" t="s">
        <v>117</v>
      </c>
      <c r="CG112" s="2"/>
      <c r="CH112" s="435" t="s">
        <v>117</v>
      </c>
      <c r="CI112" s="410"/>
    </row>
    <row r="113" spans="1:87" ht="12.75">
      <c r="A113" s="55" t="s">
        <v>35</v>
      </c>
      <c r="B113" s="359" t="e">
        <f>HLOOKUP('HEALTH INEQUALITIES TOOL'!$C$5,LookUpData!$B$1:$CH$256,LookUpData!CN113,FALSE)</f>
        <v>#N/A</v>
      </c>
      <c r="C113" s="2" t="s">
        <v>343</v>
      </c>
      <c r="D113" s="363" t="e">
        <f>LookUpData!CI113*B113</f>
        <v>#N/A</v>
      </c>
      <c r="E113" s="2" t="s">
        <v>350</v>
      </c>
      <c r="F113" s="401" t="e">
        <f t="shared" si="138"/>
        <v>#N/A</v>
      </c>
      <c r="G113" s="2"/>
      <c r="H113" s="88">
        <v>0.341</v>
      </c>
      <c r="I113" s="2" t="s">
        <v>134</v>
      </c>
      <c r="J113" s="585">
        <v>0.4</v>
      </c>
      <c r="K113" s="2" t="s">
        <v>300</v>
      </c>
      <c r="L113" s="435" t="s">
        <v>117</v>
      </c>
      <c r="M113" s="2"/>
      <c r="N113" s="429">
        <f t="shared" si="127"/>
        <v>0.3511830015313936</v>
      </c>
      <c r="O113" s="2" t="s">
        <v>137</v>
      </c>
      <c r="P113" s="168" t="e">
        <f t="shared" si="128"/>
        <v>#N/A</v>
      </c>
      <c r="Q113" s="44" t="s">
        <v>138</v>
      </c>
      <c r="R113" s="125" t="e">
        <f t="shared" si="129"/>
        <v>#N/A</v>
      </c>
      <c r="S113" s="2" t="s">
        <v>146</v>
      </c>
      <c r="T113" s="119" t="e">
        <f t="shared" si="130"/>
        <v>#N/A</v>
      </c>
      <c r="U113" s="2" t="s">
        <v>105</v>
      </c>
      <c r="V113" s="444" t="s">
        <v>117</v>
      </c>
      <c r="W113" s="44"/>
      <c r="X113" s="468" t="e">
        <f t="shared" si="112"/>
        <v>#N/A</v>
      </c>
      <c r="Y113" s="126" t="s">
        <v>102</v>
      </c>
      <c r="Z113" s="152" t="e">
        <f t="shared" si="113"/>
        <v>#N/A</v>
      </c>
      <c r="AA113" s="142">
        <v>50</v>
      </c>
      <c r="AB113" s="147">
        <v>0.5</v>
      </c>
      <c r="AC113" s="142">
        <v>5</v>
      </c>
      <c r="AD113" s="152" t="e">
        <f t="shared" si="114"/>
        <v>#N/A</v>
      </c>
      <c r="AE113" s="152" t="e">
        <f t="shared" si="120"/>
        <v>#N/A</v>
      </c>
      <c r="AF113" s="142" t="e">
        <f t="shared" si="125"/>
        <v>#N/A</v>
      </c>
      <c r="AG113" s="142" t="e">
        <f t="shared" si="121"/>
        <v>#N/A</v>
      </c>
      <c r="AH113" s="142" t="e">
        <f t="shared" si="115"/>
        <v>#N/A</v>
      </c>
      <c r="AI113" s="141" t="e">
        <f>SUM(AH113:AH$120)</f>
        <v>#N/A</v>
      </c>
      <c r="AJ113" s="168" t="e">
        <f t="shared" si="139"/>
        <v>#N/A</v>
      </c>
      <c r="AK113" s="126" t="s">
        <v>320</v>
      </c>
      <c r="AL113" s="444" t="s">
        <v>117</v>
      </c>
      <c r="AM113" s="126"/>
      <c r="AN113" s="168" t="e">
        <f t="shared" si="131"/>
        <v>#N/A</v>
      </c>
      <c r="AO113" s="164" t="s">
        <v>105</v>
      </c>
      <c r="AP113" s="387">
        <v>1.39</v>
      </c>
      <c r="AQ113" s="126" t="s">
        <v>323</v>
      </c>
      <c r="AR113" s="187">
        <f t="shared" si="132"/>
        <v>0.12046264203795944</v>
      </c>
      <c r="AS113" s="2" t="s">
        <v>325</v>
      </c>
      <c r="AT113" s="563" t="e">
        <f t="shared" si="133"/>
        <v>#N/A</v>
      </c>
      <c r="AU113" s="561" t="s">
        <v>327</v>
      </c>
      <c r="AV113" s="563" t="e">
        <f t="shared" si="140"/>
        <v>#N/A</v>
      </c>
      <c r="AW113" s="561" t="s">
        <v>327</v>
      </c>
      <c r="AX113" s="564" t="e">
        <f t="shared" si="141"/>
        <v>#N/A</v>
      </c>
      <c r="AY113" s="126" t="s">
        <v>329</v>
      </c>
      <c r="AZ113" s="140" t="e">
        <f t="shared" si="134"/>
        <v>#N/A</v>
      </c>
      <c r="BA113" s="126" t="s">
        <v>331</v>
      </c>
      <c r="BB113" s="147" t="e">
        <f t="shared" si="142"/>
        <v>#N/A</v>
      </c>
      <c r="BC113" s="126" t="s">
        <v>333</v>
      </c>
      <c r="BD113" s="147" t="e">
        <f t="shared" si="135"/>
        <v>#N/A</v>
      </c>
      <c r="BE113" s="126" t="s">
        <v>334</v>
      </c>
      <c r="BF113" s="142" t="e">
        <f t="shared" si="136"/>
        <v>#N/A</v>
      </c>
      <c r="BG113" s="126" t="s">
        <v>331</v>
      </c>
      <c r="BH113" s="142" t="e">
        <f t="shared" si="143"/>
        <v>#N/A</v>
      </c>
      <c r="BI113" s="126" t="s">
        <v>337</v>
      </c>
      <c r="BJ113" s="196" t="e">
        <f t="shared" si="116"/>
        <v>#N/A</v>
      </c>
      <c r="BK113" s="126" t="s">
        <v>338</v>
      </c>
      <c r="BL113" s="152" t="e">
        <f t="shared" si="117"/>
        <v>#N/A</v>
      </c>
      <c r="BM113" s="152" t="e">
        <f t="shared" si="122"/>
        <v>#N/A</v>
      </c>
      <c r="BN113" s="142" t="e">
        <f t="shared" si="126"/>
        <v>#N/A</v>
      </c>
      <c r="BO113" s="142" t="e">
        <f t="shared" si="123"/>
        <v>#N/A</v>
      </c>
      <c r="BP113" s="142" t="e">
        <f t="shared" si="118"/>
        <v>#N/A</v>
      </c>
      <c r="BQ113" s="142" t="e">
        <f>SUM(BP113:$BP$120)</f>
        <v>#N/A</v>
      </c>
      <c r="BR113" s="213" t="e">
        <f t="shared" si="124"/>
        <v>#N/A</v>
      </c>
      <c r="BS113" s="270" t="e">
        <f t="shared" si="119"/>
        <v>#N/A</v>
      </c>
      <c r="BT113" s="514">
        <v>28.2</v>
      </c>
      <c r="BU113" s="2" t="s">
        <v>340</v>
      </c>
      <c r="BV113" s="435" t="s">
        <v>117</v>
      </c>
      <c r="BW113" s="2"/>
      <c r="BX113" s="518">
        <f t="shared" si="137"/>
        <v>28.2</v>
      </c>
      <c r="BY113" s="2" t="s">
        <v>292</v>
      </c>
      <c r="BZ113" s="531" t="e">
        <f t="shared" si="144"/>
        <v>#N/A</v>
      </c>
      <c r="CA113" s="2" t="s">
        <v>290</v>
      </c>
      <c r="CB113" s="553" t="s">
        <v>117</v>
      </c>
      <c r="CC113" s="2"/>
      <c r="CD113" s="435" t="s">
        <v>117</v>
      </c>
      <c r="CE113" s="2"/>
      <c r="CF113" s="435" t="s">
        <v>117</v>
      </c>
      <c r="CG113" s="2"/>
      <c r="CH113" s="435" t="s">
        <v>117</v>
      </c>
      <c r="CI113" s="410"/>
    </row>
    <row r="114" spans="1:87" ht="12.75">
      <c r="A114" s="55" t="s">
        <v>36</v>
      </c>
      <c r="B114" s="359" t="e">
        <f>HLOOKUP('HEALTH INEQUALITIES TOOL'!$C$5,LookUpData!$B$1:$CH$256,LookUpData!CN114,FALSE)</f>
        <v>#N/A</v>
      </c>
      <c r="C114" s="2" t="s">
        <v>343</v>
      </c>
      <c r="D114" s="363" t="e">
        <f>LookUpData!CI114*B114</f>
        <v>#N/A</v>
      </c>
      <c r="E114" s="2" t="s">
        <v>350</v>
      </c>
      <c r="F114" s="401" t="e">
        <f t="shared" si="138"/>
        <v>#N/A</v>
      </c>
      <c r="G114" s="2"/>
      <c r="H114" s="88">
        <v>0.373</v>
      </c>
      <c r="I114" s="2" t="s">
        <v>134</v>
      </c>
      <c r="J114" s="585">
        <v>0.4</v>
      </c>
      <c r="K114" s="2" t="s">
        <v>300</v>
      </c>
      <c r="L114" s="435" t="s">
        <v>117</v>
      </c>
      <c r="M114" s="2"/>
      <c r="N114" s="429">
        <f t="shared" si="127"/>
        <v>0.3841385911179173</v>
      </c>
      <c r="O114" s="2" t="s">
        <v>137</v>
      </c>
      <c r="P114" s="168" t="e">
        <f t="shared" si="128"/>
        <v>#N/A</v>
      </c>
      <c r="Q114" s="44" t="s">
        <v>138</v>
      </c>
      <c r="R114" s="125" t="e">
        <f t="shared" si="129"/>
        <v>#N/A</v>
      </c>
      <c r="S114" s="2" t="s">
        <v>146</v>
      </c>
      <c r="T114" s="119" t="e">
        <f t="shared" si="130"/>
        <v>#N/A</v>
      </c>
      <c r="U114" s="2" t="s">
        <v>105</v>
      </c>
      <c r="V114" s="444" t="s">
        <v>117</v>
      </c>
      <c r="W114" s="44"/>
      <c r="X114" s="468" t="e">
        <f t="shared" si="112"/>
        <v>#N/A</v>
      </c>
      <c r="Y114" s="126" t="s">
        <v>102</v>
      </c>
      <c r="Z114" s="152" t="e">
        <f t="shared" si="113"/>
        <v>#N/A</v>
      </c>
      <c r="AA114" s="142">
        <v>55</v>
      </c>
      <c r="AB114" s="147">
        <v>0.5</v>
      </c>
      <c r="AC114" s="142">
        <v>5</v>
      </c>
      <c r="AD114" s="152" t="e">
        <f t="shared" si="114"/>
        <v>#N/A</v>
      </c>
      <c r="AE114" s="152" t="e">
        <f t="shared" si="120"/>
        <v>#N/A</v>
      </c>
      <c r="AF114" s="142" t="e">
        <f t="shared" si="125"/>
        <v>#N/A</v>
      </c>
      <c r="AG114" s="142" t="e">
        <f t="shared" si="121"/>
        <v>#N/A</v>
      </c>
      <c r="AH114" s="142" t="e">
        <f t="shared" si="115"/>
        <v>#N/A</v>
      </c>
      <c r="AI114" s="141" t="e">
        <f>SUM(AH114:AH$120)</f>
        <v>#N/A</v>
      </c>
      <c r="AJ114" s="168" t="e">
        <f t="shared" si="139"/>
        <v>#N/A</v>
      </c>
      <c r="AK114" s="126" t="s">
        <v>320</v>
      </c>
      <c r="AL114" s="444" t="s">
        <v>117</v>
      </c>
      <c r="AM114" s="126"/>
      <c r="AN114" s="168" t="e">
        <f t="shared" si="131"/>
        <v>#N/A</v>
      </c>
      <c r="AO114" s="164" t="s">
        <v>105</v>
      </c>
      <c r="AP114" s="387">
        <v>1.39</v>
      </c>
      <c r="AQ114" s="126" t="s">
        <v>323</v>
      </c>
      <c r="AR114" s="187">
        <f t="shared" si="132"/>
        <v>0.13029415536029643</v>
      </c>
      <c r="AS114" s="2" t="s">
        <v>325</v>
      </c>
      <c r="AT114" s="563" t="e">
        <f t="shared" si="133"/>
        <v>#N/A</v>
      </c>
      <c r="AU114" s="561" t="s">
        <v>327</v>
      </c>
      <c r="AV114" s="563" t="e">
        <f t="shared" si="140"/>
        <v>#N/A</v>
      </c>
      <c r="AW114" s="561" t="s">
        <v>327</v>
      </c>
      <c r="AX114" s="564" t="e">
        <f t="shared" si="141"/>
        <v>#N/A</v>
      </c>
      <c r="AY114" s="126" t="s">
        <v>329</v>
      </c>
      <c r="AZ114" s="140" t="e">
        <f t="shared" si="134"/>
        <v>#N/A</v>
      </c>
      <c r="BA114" s="126" t="s">
        <v>331</v>
      </c>
      <c r="BB114" s="147" t="e">
        <f t="shared" si="142"/>
        <v>#N/A</v>
      </c>
      <c r="BC114" s="126" t="s">
        <v>333</v>
      </c>
      <c r="BD114" s="147" t="e">
        <f t="shared" si="135"/>
        <v>#N/A</v>
      </c>
      <c r="BE114" s="126" t="s">
        <v>334</v>
      </c>
      <c r="BF114" s="142" t="e">
        <f t="shared" si="136"/>
        <v>#N/A</v>
      </c>
      <c r="BG114" s="126" t="s">
        <v>331</v>
      </c>
      <c r="BH114" s="142" t="e">
        <f t="shared" si="143"/>
        <v>#N/A</v>
      </c>
      <c r="BI114" s="126" t="s">
        <v>337</v>
      </c>
      <c r="BJ114" s="196" t="e">
        <f t="shared" si="116"/>
        <v>#N/A</v>
      </c>
      <c r="BK114" s="126" t="s">
        <v>338</v>
      </c>
      <c r="BL114" s="152" t="e">
        <f t="shared" si="117"/>
        <v>#N/A</v>
      </c>
      <c r="BM114" s="152" t="e">
        <f t="shared" si="122"/>
        <v>#N/A</v>
      </c>
      <c r="BN114" s="142" t="e">
        <f t="shared" si="126"/>
        <v>#N/A</v>
      </c>
      <c r="BO114" s="142" t="e">
        <f t="shared" si="123"/>
        <v>#N/A</v>
      </c>
      <c r="BP114" s="142" t="e">
        <f t="shared" si="118"/>
        <v>#N/A</v>
      </c>
      <c r="BQ114" s="142" t="e">
        <f>SUM(BP114:$BP$120)</f>
        <v>#N/A</v>
      </c>
      <c r="BR114" s="213" t="e">
        <f t="shared" si="124"/>
        <v>#N/A</v>
      </c>
      <c r="BS114" s="270" t="e">
        <f t="shared" si="119"/>
        <v>#N/A</v>
      </c>
      <c r="BT114" s="514">
        <v>29</v>
      </c>
      <c r="BU114" s="2" t="s">
        <v>340</v>
      </c>
      <c r="BV114" s="435" t="s">
        <v>117</v>
      </c>
      <c r="BW114" s="2"/>
      <c r="BX114" s="518">
        <f t="shared" si="137"/>
        <v>29</v>
      </c>
      <c r="BY114" s="2" t="s">
        <v>292</v>
      </c>
      <c r="BZ114" s="531" t="e">
        <f t="shared" si="144"/>
        <v>#N/A</v>
      </c>
      <c r="CA114" s="2" t="s">
        <v>290</v>
      </c>
      <c r="CB114" s="553" t="s">
        <v>117</v>
      </c>
      <c r="CC114" s="2"/>
      <c r="CD114" s="435" t="s">
        <v>117</v>
      </c>
      <c r="CE114" s="2"/>
      <c r="CF114" s="435" t="s">
        <v>117</v>
      </c>
      <c r="CG114" s="2"/>
      <c r="CH114" s="435" t="s">
        <v>117</v>
      </c>
      <c r="CI114" s="410"/>
    </row>
    <row r="115" spans="1:87" ht="12.75">
      <c r="A115" s="55" t="s">
        <v>37</v>
      </c>
      <c r="B115" s="359" t="e">
        <f>HLOOKUP('HEALTH INEQUALITIES TOOL'!$C$5,LookUpData!$B$1:$CH$256,LookUpData!CN115,FALSE)</f>
        <v>#N/A</v>
      </c>
      <c r="C115" s="2" t="s">
        <v>343</v>
      </c>
      <c r="D115" s="363" t="e">
        <f>LookUpData!CI115*B115</f>
        <v>#N/A</v>
      </c>
      <c r="E115" s="2" t="s">
        <v>350</v>
      </c>
      <c r="F115" s="401" t="e">
        <f t="shared" si="138"/>
        <v>#N/A</v>
      </c>
      <c r="G115" s="2"/>
      <c r="H115" s="88">
        <v>0.373</v>
      </c>
      <c r="I115" s="2" t="s">
        <v>134</v>
      </c>
      <c r="J115" s="585">
        <v>0.4</v>
      </c>
      <c r="K115" s="2" t="s">
        <v>300</v>
      </c>
      <c r="L115" s="435" t="s">
        <v>117</v>
      </c>
      <c r="M115" s="2"/>
      <c r="N115" s="429">
        <f t="shared" si="127"/>
        <v>0.3841385911179173</v>
      </c>
      <c r="O115" s="2" t="s">
        <v>137</v>
      </c>
      <c r="P115" s="168" t="e">
        <f t="shared" si="128"/>
        <v>#N/A</v>
      </c>
      <c r="Q115" s="44" t="s">
        <v>138</v>
      </c>
      <c r="R115" s="125" t="e">
        <f t="shared" si="129"/>
        <v>#N/A</v>
      </c>
      <c r="S115" s="2" t="s">
        <v>146</v>
      </c>
      <c r="T115" s="119" t="e">
        <f t="shared" si="130"/>
        <v>#N/A</v>
      </c>
      <c r="U115" s="2" t="s">
        <v>105</v>
      </c>
      <c r="V115" s="444" t="s">
        <v>117</v>
      </c>
      <c r="W115" s="44"/>
      <c r="X115" s="468" t="e">
        <f t="shared" si="112"/>
        <v>#N/A</v>
      </c>
      <c r="Y115" s="126" t="s">
        <v>102</v>
      </c>
      <c r="Z115" s="152" t="e">
        <f t="shared" si="113"/>
        <v>#N/A</v>
      </c>
      <c r="AA115" s="142">
        <v>60</v>
      </c>
      <c r="AB115" s="147">
        <v>0.5</v>
      </c>
      <c r="AC115" s="142">
        <v>5</v>
      </c>
      <c r="AD115" s="152" t="e">
        <f t="shared" si="114"/>
        <v>#N/A</v>
      </c>
      <c r="AE115" s="152" t="e">
        <f t="shared" si="120"/>
        <v>#N/A</v>
      </c>
      <c r="AF115" s="142" t="e">
        <f t="shared" si="125"/>
        <v>#N/A</v>
      </c>
      <c r="AG115" s="142" t="e">
        <f t="shared" si="121"/>
        <v>#N/A</v>
      </c>
      <c r="AH115" s="142" t="e">
        <f t="shared" si="115"/>
        <v>#N/A</v>
      </c>
      <c r="AI115" s="141" t="e">
        <f>SUM(AH115:AH$120)</f>
        <v>#N/A</v>
      </c>
      <c r="AJ115" s="168" t="e">
        <f t="shared" si="139"/>
        <v>#N/A</v>
      </c>
      <c r="AK115" s="126" t="s">
        <v>320</v>
      </c>
      <c r="AL115" s="444" t="s">
        <v>117</v>
      </c>
      <c r="AM115" s="126"/>
      <c r="AN115" s="168" t="e">
        <f t="shared" si="131"/>
        <v>#N/A</v>
      </c>
      <c r="AO115" s="164" t="s">
        <v>105</v>
      </c>
      <c r="AP115" s="387">
        <v>1.39</v>
      </c>
      <c r="AQ115" s="126" t="s">
        <v>323</v>
      </c>
      <c r="AR115" s="187">
        <f t="shared" si="132"/>
        <v>0.13029415536029643</v>
      </c>
      <c r="AS115" s="2" t="s">
        <v>325</v>
      </c>
      <c r="AT115" s="563" t="e">
        <f t="shared" si="133"/>
        <v>#N/A</v>
      </c>
      <c r="AU115" s="561" t="s">
        <v>327</v>
      </c>
      <c r="AV115" s="563" t="e">
        <f t="shared" si="140"/>
        <v>#N/A</v>
      </c>
      <c r="AW115" s="561" t="s">
        <v>327</v>
      </c>
      <c r="AX115" s="564" t="e">
        <f t="shared" si="141"/>
        <v>#N/A</v>
      </c>
      <c r="AY115" s="126" t="s">
        <v>329</v>
      </c>
      <c r="AZ115" s="140" t="e">
        <f t="shared" si="134"/>
        <v>#N/A</v>
      </c>
      <c r="BA115" s="126" t="s">
        <v>331</v>
      </c>
      <c r="BB115" s="147" t="e">
        <f t="shared" si="142"/>
        <v>#N/A</v>
      </c>
      <c r="BC115" s="126" t="s">
        <v>333</v>
      </c>
      <c r="BD115" s="147" t="e">
        <f t="shared" si="135"/>
        <v>#N/A</v>
      </c>
      <c r="BE115" s="126" t="s">
        <v>334</v>
      </c>
      <c r="BF115" s="142" t="e">
        <f t="shared" si="136"/>
        <v>#N/A</v>
      </c>
      <c r="BG115" s="126" t="s">
        <v>331</v>
      </c>
      <c r="BH115" s="142" t="e">
        <f t="shared" si="143"/>
        <v>#N/A</v>
      </c>
      <c r="BI115" s="126" t="s">
        <v>337</v>
      </c>
      <c r="BJ115" s="196" t="e">
        <f t="shared" si="116"/>
        <v>#N/A</v>
      </c>
      <c r="BK115" s="126" t="s">
        <v>338</v>
      </c>
      <c r="BL115" s="152" t="e">
        <f t="shared" si="117"/>
        <v>#N/A</v>
      </c>
      <c r="BM115" s="152" t="e">
        <f t="shared" si="122"/>
        <v>#N/A</v>
      </c>
      <c r="BN115" s="142" t="e">
        <f t="shared" si="126"/>
        <v>#N/A</v>
      </c>
      <c r="BO115" s="142" t="e">
        <f t="shared" si="123"/>
        <v>#N/A</v>
      </c>
      <c r="BP115" s="142" t="e">
        <f t="shared" si="118"/>
        <v>#N/A</v>
      </c>
      <c r="BQ115" s="142" t="e">
        <f>SUM(BP115:$BP$120)</f>
        <v>#N/A</v>
      </c>
      <c r="BR115" s="213" t="e">
        <f t="shared" si="124"/>
        <v>#N/A</v>
      </c>
      <c r="BS115" s="270" t="e">
        <f t="shared" si="119"/>
        <v>#N/A</v>
      </c>
      <c r="BT115" s="514">
        <v>29</v>
      </c>
      <c r="BU115" s="2" t="s">
        <v>340</v>
      </c>
      <c r="BV115" s="435" t="s">
        <v>117</v>
      </c>
      <c r="BW115" s="2"/>
      <c r="BX115" s="518">
        <f t="shared" si="137"/>
        <v>29</v>
      </c>
      <c r="BY115" s="2" t="s">
        <v>292</v>
      </c>
      <c r="BZ115" s="531" t="e">
        <f t="shared" si="144"/>
        <v>#N/A</v>
      </c>
      <c r="CA115" s="2" t="s">
        <v>290</v>
      </c>
      <c r="CB115" s="553" t="s">
        <v>117</v>
      </c>
      <c r="CC115" s="2"/>
      <c r="CD115" s="435" t="s">
        <v>117</v>
      </c>
      <c r="CE115" s="2"/>
      <c r="CF115" s="435" t="s">
        <v>117</v>
      </c>
      <c r="CG115" s="2"/>
      <c r="CH115" s="435" t="s">
        <v>117</v>
      </c>
      <c r="CI115" s="410"/>
    </row>
    <row r="116" spans="1:87" ht="12.75">
      <c r="A116" s="55" t="s">
        <v>38</v>
      </c>
      <c r="B116" s="359" t="e">
        <f>HLOOKUP('HEALTH INEQUALITIES TOOL'!$C$5,LookUpData!$B$1:$CH$256,LookUpData!CN116,FALSE)</f>
        <v>#N/A</v>
      </c>
      <c r="C116" s="2" t="s">
        <v>343</v>
      </c>
      <c r="D116" s="363" t="e">
        <f>LookUpData!CI116*B116</f>
        <v>#N/A</v>
      </c>
      <c r="E116" s="2" t="s">
        <v>350</v>
      </c>
      <c r="F116" s="401" t="e">
        <f t="shared" si="138"/>
        <v>#N/A</v>
      </c>
      <c r="G116" s="2"/>
      <c r="H116" s="88">
        <v>0.345</v>
      </c>
      <c r="I116" s="2" t="s">
        <v>134</v>
      </c>
      <c r="J116" s="585">
        <v>0.4</v>
      </c>
      <c r="K116" s="2" t="s">
        <v>300</v>
      </c>
      <c r="L116" s="435" t="s">
        <v>117</v>
      </c>
      <c r="M116" s="2"/>
      <c r="N116" s="429">
        <f t="shared" si="127"/>
        <v>0.355302450229709</v>
      </c>
      <c r="O116" s="2" t="s">
        <v>137</v>
      </c>
      <c r="P116" s="168" t="e">
        <f t="shared" si="128"/>
        <v>#N/A</v>
      </c>
      <c r="Q116" s="44" t="s">
        <v>138</v>
      </c>
      <c r="R116" s="125" t="e">
        <f t="shared" si="129"/>
        <v>#N/A</v>
      </c>
      <c r="S116" s="2" t="s">
        <v>146</v>
      </c>
      <c r="T116" s="119" t="e">
        <f t="shared" si="130"/>
        <v>#N/A</v>
      </c>
      <c r="U116" s="2" t="s">
        <v>105</v>
      </c>
      <c r="V116" s="444" t="s">
        <v>117</v>
      </c>
      <c r="W116" s="44"/>
      <c r="X116" s="468" t="e">
        <f t="shared" si="112"/>
        <v>#N/A</v>
      </c>
      <c r="Y116" s="126" t="s">
        <v>102</v>
      </c>
      <c r="Z116" s="152" t="e">
        <f t="shared" si="113"/>
        <v>#N/A</v>
      </c>
      <c r="AA116" s="142">
        <v>65</v>
      </c>
      <c r="AB116" s="147">
        <v>0.5</v>
      </c>
      <c r="AC116" s="142">
        <v>5</v>
      </c>
      <c r="AD116" s="152" t="e">
        <f t="shared" si="114"/>
        <v>#N/A</v>
      </c>
      <c r="AE116" s="152" t="e">
        <f t="shared" si="120"/>
        <v>#N/A</v>
      </c>
      <c r="AF116" s="142" t="e">
        <f t="shared" si="125"/>
        <v>#N/A</v>
      </c>
      <c r="AG116" s="142" t="e">
        <f t="shared" si="121"/>
        <v>#N/A</v>
      </c>
      <c r="AH116" s="142" t="e">
        <f t="shared" si="115"/>
        <v>#N/A</v>
      </c>
      <c r="AI116" s="141" t="e">
        <f>SUM(AH116:AH$120)</f>
        <v>#N/A</v>
      </c>
      <c r="AJ116" s="168" t="e">
        <f t="shared" si="139"/>
        <v>#N/A</v>
      </c>
      <c r="AK116" s="126" t="s">
        <v>320</v>
      </c>
      <c r="AL116" s="444" t="s">
        <v>117</v>
      </c>
      <c r="AM116" s="126"/>
      <c r="AN116" s="168" t="e">
        <f t="shared" si="131"/>
        <v>#N/A</v>
      </c>
      <c r="AO116" s="164" t="s">
        <v>105</v>
      </c>
      <c r="AP116" s="387">
        <v>1.39</v>
      </c>
      <c r="AQ116" s="126" t="s">
        <v>323</v>
      </c>
      <c r="AR116" s="187">
        <f t="shared" si="132"/>
        <v>0.12170371993108801</v>
      </c>
      <c r="AS116" s="2" t="s">
        <v>325</v>
      </c>
      <c r="AT116" s="563" t="e">
        <f t="shared" si="133"/>
        <v>#N/A</v>
      </c>
      <c r="AU116" s="561" t="s">
        <v>327</v>
      </c>
      <c r="AV116" s="563" t="e">
        <f t="shared" si="140"/>
        <v>#N/A</v>
      </c>
      <c r="AW116" s="561" t="s">
        <v>327</v>
      </c>
      <c r="AX116" s="564" t="e">
        <f t="shared" si="141"/>
        <v>#N/A</v>
      </c>
      <c r="AY116" s="126" t="s">
        <v>329</v>
      </c>
      <c r="AZ116" s="140" t="e">
        <f t="shared" si="134"/>
        <v>#N/A</v>
      </c>
      <c r="BA116" s="126" t="s">
        <v>331</v>
      </c>
      <c r="BB116" s="147" t="e">
        <f t="shared" si="142"/>
        <v>#N/A</v>
      </c>
      <c r="BC116" s="126" t="s">
        <v>333</v>
      </c>
      <c r="BD116" s="147" t="e">
        <f t="shared" si="135"/>
        <v>#N/A</v>
      </c>
      <c r="BE116" s="126" t="s">
        <v>334</v>
      </c>
      <c r="BF116" s="142" t="e">
        <f t="shared" si="136"/>
        <v>#N/A</v>
      </c>
      <c r="BG116" s="126" t="s">
        <v>331</v>
      </c>
      <c r="BH116" s="142" t="e">
        <f t="shared" si="143"/>
        <v>#N/A</v>
      </c>
      <c r="BI116" s="126" t="s">
        <v>337</v>
      </c>
      <c r="BJ116" s="196" t="e">
        <f t="shared" si="116"/>
        <v>#N/A</v>
      </c>
      <c r="BK116" s="126" t="s">
        <v>338</v>
      </c>
      <c r="BL116" s="152" t="e">
        <f t="shared" si="117"/>
        <v>#N/A</v>
      </c>
      <c r="BM116" s="152" t="e">
        <f t="shared" si="122"/>
        <v>#N/A</v>
      </c>
      <c r="BN116" s="142" t="e">
        <f t="shared" si="126"/>
        <v>#N/A</v>
      </c>
      <c r="BO116" s="142" t="e">
        <f t="shared" si="123"/>
        <v>#N/A</v>
      </c>
      <c r="BP116" s="142" t="e">
        <f t="shared" si="118"/>
        <v>#N/A</v>
      </c>
      <c r="BQ116" s="142" t="e">
        <f>SUM(BP116:$BP$120)</f>
        <v>#N/A</v>
      </c>
      <c r="BR116" s="213" t="e">
        <f t="shared" si="124"/>
        <v>#N/A</v>
      </c>
      <c r="BS116" s="270" t="e">
        <f t="shared" si="119"/>
        <v>#N/A</v>
      </c>
      <c r="BT116" s="514">
        <v>28.9</v>
      </c>
      <c r="BU116" s="2" t="s">
        <v>340</v>
      </c>
      <c r="BV116" s="435" t="s">
        <v>117</v>
      </c>
      <c r="BW116" s="2"/>
      <c r="BX116" s="518">
        <f t="shared" si="137"/>
        <v>28.9</v>
      </c>
      <c r="BY116" s="2" t="s">
        <v>292</v>
      </c>
      <c r="BZ116" s="531" t="e">
        <f t="shared" si="144"/>
        <v>#N/A</v>
      </c>
      <c r="CA116" s="2" t="s">
        <v>290</v>
      </c>
      <c r="CB116" s="553" t="s">
        <v>117</v>
      </c>
      <c r="CC116" s="2"/>
      <c r="CD116" s="435" t="s">
        <v>117</v>
      </c>
      <c r="CE116" s="2"/>
      <c r="CF116" s="435" t="s">
        <v>117</v>
      </c>
      <c r="CG116" s="2"/>
      <c r="CH116" s="435" t="s">
        <v>117</v>
      </c>
      <c r="CI116" s="410"/>
    </row>
    <row r="117" spans="1:87" ht="12.75">
      <c r="A117" s="55" t="s">
        <v>39</v>
      </c>
      <c r="B117" s="359" t="e">
        <f>HLOOKUP('HEALTH INEQUALITIES TOOL'!$C$5,LookUpData!$B$1:$CH$256,LookUpData!CN117,FALSE)</f>
        <v>#N/A</v>
      </c>
      <c r="C117" s="2" t="s">
        <v>343</v>
      </c>
      <c r="D117" s="363" t="e">
        <f>LookUpData!CI117*B117</f>
        <v>#N/A</v>
      </c>
      <c r="E117" s="2" t="s">
        <v>350</v>
      </c>
      <c r="F117" s="401" t="e">
        <f t="shared" si="138"/>
        <v>#N/A</v>
      </c>
      <c r="G117" s="2"/>
      <c r="H117" s="88">
        <v>0.345</v>
      </c>
      <c r="I117" s="2" t="s">
        <v>134</v>
      </c>
      <c r="J117" s="585">
        <v>0.4</v>
      </c>
      <c r="K117" s="2" t="s">
        <v>300</v>
      </c>
      <c r="L117" s="435" t="s">
        <v>117</v>
      </c>
      <c r="M117" s="2"/>
      <c r="N117" s="429">
        <f t="shared" si="127"/>
        <v>0.355302450229709</v>
      </c>
      <c r="O117" s="2" t="s">
        <v>137</v>
      </c>
      <c r="P117" s="168" t="e">
        <f t="shared" si="128"/>
        <v>#N/A</v>
      </c>
      <c r="Q117" s="44" t="s">
        <v>138</v>
      </c>
      <c r="R117" s="125" t="e">
        <f t="shared" si="129"/>
        <v>#N/A</v>
      </c>
      <c r="S117" s="2" t="s">
        <v>146</v>
      </c>
      <c r="T117" s="119" t="e">
        <f t="shared" si="130"/>
        <v>#N/A</v>
      </c>
      <c r="U117" s="2" t="s">
        <v>105</v>
      </c>
      <c r="V117" s="444" t="s">
        <v>117</v>
      </c>
      <c r="W117" s="44"/>
      <c r="X117" s="468" t="e">
        <f t="shared" si="112"/>
        <v>#N/A</v>
      </c>
      <c r="Y117" s="126" t="s">
        <v>102</v>
      </c>
      <c r="Z117" s="152" t="e">
        <f t="shared" si="113"/>
        <v>#N/A</v>
      </c>
      <c r="AA117" s="142">
        <v>70</v>
      </c>
      <c r="AB117" s="147">
        <v>0.5</v>
      </c>
      <c r="AC117" s="142">
        <v>5</v>
      </c>
      <c r="AD117" s="152" t="e">
        <f t="shared" si="114"/>
        <v>#N/A</v>
      </c>
      <c r="AE117" s="152" t="e">
        <f t="shared" si="120"/>
        <v>#N/A</v>
      </c>
      <c r="AF117" s="142" t="e">
        <f t="shared" si="125"/>
        <v>#N/A</v>
      </c>
      <c r="AG117" s="142" t="e">
        <f t="shared" si="121"/>
        <v>#N/A</v>
      </c>
      <c r="AH117" s="142" t="e">
        <f t="shared" si="115"/>
        <v>#N/A</v>
      </c>
      <c r="AI117" s="141" t="e">
        <f>SUM(AH117:AH$120)</f>
        <v>#N/A</v>
      </c>
      <c r="AJ117" s="168" t="e">
        <f t="shared" si="139"/>
        <v>#N/A</v>
      </c>
      <c r="AK117" s="126" t="s">
        <v>320</v>
      </c>
      <c r="AL117" s="444" t="s">
        <v>117</v>
      </c>
      <c r="AM117" s="126"/>
      <c r="AN117" s="168" t="e">
        <f t="shared" si="131"/>
        <v>#N/A</v>
      </c>
      <c r="AO117" s="164" t="s">
        <v>105</v>
      </c>
      <c r="AP117" s="387">
        <v>1.39</v>
      </c>
      <c r="AQ117" s="126" t="s">
        <v>323</v>
      </c>
      <c r="AR117" s="187">
        <f t="shared" si="132"/>
        <v>0.12170371993108801</v>
      </c>
      <c r="AS117" s="2" t="s">
        <v>325</v>
      </c>
      <c r="AT117" s="563" t="e">
        <f t="shared" si="133"/>
        <v>#N/A</v>
      </c>
      <c r="AU117" s="561" t="s">
        <v>327</v>
      </c>
      <c r="AV117" s="563" t="e">
        <f t="shared" si="140"/>
        <v>#N/A</v>
      </c>
      <c r="AW117" s="561" t="s">
        <v>327</v>
      </c>
      <c r="AX117" s="564" t="e">
        <f t="shared" si="141"/>
        <v>#N/A</v>
      </c>
      <c r="AY117" s="126" t="s">
        <v>329</v>
      </c>
      <c r="AZ117" s="140" t="e">
        <f t="shared" si="134"/>
        <v>#N/A</v>
      </c>
      <c r="BA117" s="126" t="s">
        <v>331</v>
      </c>
      <c r="BB117" s="147" t="e">
        <f t="shared" si="142"/>
        <v>#N/A</v>
      </c>
      <c r="BC117" s="126" t="s">
        <v>333</v>
      </c>
      <c r="BD117" s="147" t="e">
        <f t="shared" si="135"/>
        <v>#N/A</v>
      </c>
      <c r="BE117" s="126" t="s">
        <v>334</v>
      </c>
      <c r="BF117" s="142" t="e">
        <f t="shared" si="136"/>
        <v>#N/A</v>
      </c>
      <c r="BG117" s="126" t="s">
        <v>331</v>
      </c>
      <c r="BH117" s="142" t="e">
        <f t="shared" si="143"/>
        <v>#N/A</v>
      </c>
      <c r="BI117" s="126" t="s">
        <v>337</v>
      </c>
      <c r="BJ117" s="196" t="e">
        <f t="shared" si="116"/>
        <v>#N/A</v>
      </c>
      <c r="BK117" s="126" t="s">
        <v>338</v>
      </c>
      <c r="BL117" s="152" t="e">
        <f t="shared" si="117"/>
        <v>#N/A</v>
      </c>
      <c r="BM117" s="152" t="e">
        <f t="shared" si="122"/>
        <v>#N/A</v>
      </c>
      <c r="BN117" s="142" t="e">
        <f t="shared" si="126"/>
        <v>#N/A</v>
      </c>
      <c r="BO117" s="142" t="e">
        <f t="shared" si="123"/>
        <v>#N/A</v>
      </c>
      <c r="BP117" s="142" t="e">
        <f t="shared" si="118"/>
        <v>#N/A</v>
      </c>
      <c r="BQ117" s="142" t="e">
        <f>SUM(BP117:$BP$120)</f>
        <v>#N/A</v>
      </c>
      <c r="BR117" s="213" t="e">
        <f t="shared" si="124"/>
        <v>#N/A</v>
      </c>
      <c r="BS117" s="270" t="e">
        <f t="shared" si="119"/>
        <v>#N/A</v>
      </c>
      <c r="BT117" s="514">
        <v>28.9</v>
      </c>
      <c r="BU117" s="2" t="s">
        <v>340</v>
      </c>
      <c r="BV117" s="435" t="s">
        <v>117</v>
      </c>
      <c r="BW117" s="2"/>
      <c r="BX117" s="518">
        <f t="shared" si="137"/>
        <v>28.9</v>
      </c>
      <c r="BY117" s="2" t="s">
        <v>292</v>
      </c>
      <c r="BZ117" s="531" t="e">
        <f t="shared" si="144"/>
        <v>#N/A</v>
      </c>
      <c r="CA117" s="2" t="s">
        <v>290</v>
      </c>
      <c r="CB117" s="553" t="s">
        <v>117</v>
      </c>
      <c r="CC117" s="2"/>
      <c r="CD117" s="435" t="s">
        <v>117</v>
      </c>
      <c r="CE117" s="2"/>
      <c r="CF117" s="435" t="s">
        <v>117</v>
      </c>
      <c r="CG117" s="2"/>
      <c r="CH117" s="435" t="s">
        <v>117</v>
      </c>
      <c r="CI117" s="410"/>
    </row>
    <row r="118" spans="1:87" ht="12.75">
      <c r="A118" s="55" t="s">
        <v>40</v>
      </c>
      <c r="B118" s="359" t="e">
        <f>HLOOKUP('HEALTH INEQUALITIES TOOL'!$C$5,LookUpData!$B$1:$CH$256,LookUpData!CN118,FALSE)</f>
        <v>#N/A</v>
      </c>
      <c r="C118" s="2" t="s">
        <v>343</v>
      </c>
      <c r="D118" s="363" t="e">
        <f>LookUpData!CI118*B118</f>
        <v>#N/A</v>
      </c>
      <c r="E118" s="2" t="s">
        <v>350</v>
      </c>
      <c r="F118" s="406"/>
      <c r="G118" s="2"/>
      <c r="H118" s="87"/>
      <c r="I118" s="2"/>
      <c r="J118" s="583"/>
      <c r="K118" s="2"/>
      <c r="L118" s="440"/>
      <c r="M118" s="2"/>
      <c r="N118" s="175"/>
      <c r="O118" s="2"/>
      <c r="P118" s="172"/>
      <c r="Q118" s="44"/>
      <c r="R118" s="124"/>
      <c r="S118" s="2"/>
      <c r="T118" s="124"/>
      <c r="U118" s="2"/>
      <c r="V118" s="453"/>
      <c r="W118" s="44"/>
      <c r="X118" s="468" t="e">
        <f t="shared" si="112"/>
        <v>#N/A</v>
      </c>
      <c r="Y118" s="126" t="s">
        <v>102</v>
      </c>
      <c r="Z118" s="152" t="e">
        <f t="shared" si="113"/>
        <v>#N/A</v>
      </c>
      <c r="AA118" s="142">
        <v>75</v>
      </c>
      <c r="AB118" s="147">
        <v>0.5</v>
      </c>
      <c r="AC118" s="142">
        <v>5</v>
      </c>
      <c r="AD118" s="152" t="e">
        <f t="shared" si="114"/>
        <v>#N/A</v>
      </c>
      <c r="AE118" s="152" t="e">
        <f t="shared" si="120"/>
        <v>#N/A</v>
      </c>
      <c r="AF118" s="142" t="e">
        <f t="shared" si="125"/>
        <v>#N/A</v>
      </c>
      <c r="AG118" s="142" t="e">
        <f t="shared" si="121"/>
        <v>#N/A</v>
      </c>
      <c r="AH118" s="142" t="e">
        <f t="shared" si="115"/>
        <v>#N/A</v>
      </c>
      <c r="AI118" s="141" t="e">
        <f>SUM(AH118:AH$120)</f>
        <v>#N/A</v>
      </c>
      <c r="AJ118" s="172"/>
      <c r="AK118" s="126"/>
      <c r="AL118" s="453"/>
      <c r="AM118" s="126"/>
      <c r="AN118" s="172"/>
      <c r="AO118" s="164"/>
      <c r="AP118" s="391"/>
      <c r="AQ118" s="126"/>
      <c r="AR118" s="192"/>
      <c r="AS118" s="126"/>
      <c r="AT118" s="565"/>
      <c r="AU118" s="561"/>
      <c r="AV118" s="565"/>
      <c r="AW118" s="561"/>
      <c r="AX118" s="562"/>
      <c r="AY118" s="126"/>
      <c r="AZ118" s="195"/>
      <c r="BA118" s="126"/>
      <c r="BB118" s="172"/>
      <c r="BC118" s="126"/>
      <c r="BD118" s="172"/>
      <c r="BE118" s="126"/>
      <c r="BF118" s="172"/>
      <c r="BG118" s="126"/>
      <c r="BH118" s="142" t="e">
        <f>D118</f>
        <v>#N/A</v>
      </c>
      <c r="BI118" s="126" t="s">
        <v>336</v>
      </c>
      <c r="BJ118" s="196" t="e">
        <f t="shared" si="116"/>
        <v>#N/A</v>
      </c>
      <c r="BK118" s="126" t="s">
        <v>338</v>
      </c>
      <c r="BL118" s="152" t="e">
        <f t="shared" si="117"/>
        <v>#N/A</v>
      </c>
      <c r="BM118" s="152" t="e">
        <f t="shared" si="122"/>
        <v>#N/A</v>
      </c>
      <c r="BN118" s="142" t="e">
        <f t="shared" si="126"/>
        <v>#N/A</v>
      </c>
      <c r="BO118" s="142" t="e">
        <f t="shared" si="123"/>
        <v>#N/A</v>
      </c>
      <c r="BP118" s="142" t="e">
        <f t="shared" si="118"/>
        <v>#N/A</v>
      </c>
      <c r="BQ118" s="142" t="e">
        <f>SUM(BP118:$BP$120)</f>
        <v>#N/A</v>
      </c>
      <c r="BR118" s="213" t="e">
        <f t="shared" si="124"/>
        <v>#N/A</v>
      </c>
      <c r="BS118" s="270" t="e">
        <f t="shared" si="119"/>
        <v>#N/A</v>
      </c>
      <c r="BT118" s="515"/>
      <c r="BU118" s="126"/>
      <c r="BV118" s="440"/>
      <c r="BW118" s="2"/>
      <c r="BX118" s="520"/>
      <c r="BY118" s="2"/>
      <c r="BZ118" s="530"/>
      <c r="CA118" s="2"/>
      <c r="CB118" s="555"/>
      <c r="CC118" s="2"/>
      <c r="CD118" s="440"/>
      <c r="CE118" s="2"/>
      <c r="CF118" s="440"/>
      <c r="CG118" s="2"/>
      <c r="CH118" s="440"/>
      <c r="CI118" s="410"/>
    </row>
    <row r="119" spans="1:87" ht="12.75">
      <c r="A119" s="55" t="s">
        <v>41</v>
      </c>
      <c r="B119" s="359" t="e">
        <f>HLOOKUP('HEALTH INEQUALITIES TOOL'!$C$5,LookUpData!$B$1:$CH$256,LookUpData!CN119,FALSE)</f>
        <v>#N/A</v>
      </c>
      <c r="C119" s="2" t="s">
        <v>343</v>
      </c>
      <c r="D119" s="363" t="e">
        <f>LookUpData!CI119*B119</f>
        <v>#N/A</v>
      </c>
      <c r="E119" s="2" t="s">
        <v>350</v>
      </c>
      <c r="F119" s="406"/>
      <c r="G119" s="2"/>
      <c r="H119" s="87"/>
      <c r="I119" s="2"/>
      <c r="J119" s="583"/>
      <c r="K119" s="2"/>
      <c r="L119" s="440"/>
      <c r="M119" s="2"/>
      <c r="N119" s="175"/>
      <c r="O119" s="2"/>
      <c r="P119" s="172"/>
      <c r="Q119" s="44"/>
      <c r="R119" s="124"/>
      <c r="S119" s="2"/>
      <c r="T119" s="124"/>
      <c r="U119" s="2"/>
      <c r="V119" s="453"/>
      <c r="W119" s="44"/>
      <c r="X119" s="468" t="e">
        <f t="shared" si="112"/>
        <v>#N/A</v>
      </c>
      <c r="Y119" s="126" t="s">
        <v>102</v>
      </c>
      <c r="Z119" s="152" t="e">
        <f t="shared" si="113"/>
        <v>#N/A</v>
      </c>
      <c r="AA119" s="142">
        <v>80</v>
      </c>
      <c r="AB119" s="147">
        <v>0.5</v>
      </c>
      <c r="AC119" s="142">
        <v>5</v>
      </c>
      <c r="AD119" s="152" t="e">
        <f t="shared" si="114"/>
        <v>#N/A</v>
      </c>
      <c r="AE119" s="152" t="e">
        <f t="shared" si="120"/>
        <v>#N/A</v>
      </c>
      <c r="AF119" s="142" t="e">
        <f t="shared" si="125"/>
        <v>#N/A</v>
      </c>
      <c r="AG119" s="142" t="e">
        <f t="shared" si="121"/>
        <v>#N/A</v>
      </c>
      <c r="AH119" s="142" t="e">
        <f t="shared" si="115"/>
        <v>#N/A</v>
      </c>
      <c r="AI119" s="141" t="e">
        <f>SUM(AH119:AH$120)</f>
        <v>#N/A</v>
      </c>
      <c r="AJ119" s="172"/>
      <c r="AK119" s="126"/>
      <c r="AL119" s="453"/>
      <c r="AM119" s="126"/>
      <c r="AN119" s="172"/>
      <c r="AO119" s="164"/>
      <c r="AP119" s="391"/>
      <c r="AQ119" s="126"/>
      <c r="AR119" s="192"/>
      <c r="AS119" s="126"/>
      <c r="AT119" s="565"/>
      <c r="AU119" s="561"/>
      <c r="AV119" s="565"/>
      <c r="AW119" s="561"/>
      <c r="AX119" s="562"/>
      <c r="AY119" s="126"/>
      <c r="AZ119" s="195"/>
      <c r="BA119" s="126"/>
      <c r="BB119" s="172"/>
      <c r="BC119" s="126"/>
      <c r="BD119" s="172"/>
      <c r="BE119" s="126"/>
      <c r="BF119" s="172"/>
      <c r="BG119" s="126"/>
      <c r="BH119" s="142" t="e">
        <f aca="true" t="shared" si="145" ref="BH119:BH125">D119</f>
        <v>#N/A</v>
      </c>
      <c r="BI119" s="126" t="s">
        <v>336</v>
      </c>
      <c r="BJ119" s="196" t="e">
        <f t="shared" si="116"/>
        <v>#N/A</v>
      </c>
      <c r="BK119" s="126" t="s">
        <v>338</v>
      </c>
      <c r="BL119" s="152" t="e">
        <f t="shared" si="117"/>
        <v>#N/A</v>
      </c>
      <c r="BM119" s="152" t="e">
        <f t="shared" si="122"/>
        <v>#N/A</v>
      </c>
      <c r="BN119" s="142" t="e">
        <f t="shared" si="126"/>
        <v>#N/A</v>
      </c>
      <c r="BO119" s="142" t="e">
        <f t="shared" si="123"/>
        <v>#N/A</v>
      </c>
      <c r="BP119" s="142" t="e">
        <f t="shared" si="118"/>
        <v>#N/A</v>
      </c>
      <c r="BQ119" s="142" t="e">
        <f>SUM(BP119:$BP$120)</f>
        <v>#N/A</v>
      </c>
      <c r="BR119" s="213" t="e">
        <f t="shared" si="124"/>
        <v>#N/A</v>
      </c>
      <c r="BS119" s="270" t="e">
        <f t="shared" si="119"/>
        <v>#N/A</v>
      </c>
      <c r="BT119" s="515"/>
      <c r="BU119" s="126"/>
      <c r="BV119" s="440"/>
      <c r="BW119" s="2"/>
      <c r="BX119" s="520"/>
      <c r="BY119" s="2"/>
      <c r="BZ119" s="530"/>
      <c r="CA119" s="2"/>
      <c r="CB119" s="555"/>
      <c r="CC119" s="2"/>
      <c r="CD119" s="440"/>
      <c r="CE119" s="2"/>
      <c r="CF119" s="440"/>
      <c r="CG119" s="2"/>
      <c r="CH119" s="440"/>
      <c r="CI119" s="410"/>
    </row>
    <row r="120" spans="1:87" ht="12.75">
      <c r="A120" s="55" t="s">
        <v>86</v>
      </c>
      <c r="B120" s="359" t="e">
        <f>HLOOKUP('HEALTH INEQUALITIES TOOL'!$C$5,LookUpData!$B$1:$CH$256,LookUpData!CN120,FALSE)</f>
        <v>#N/A</v>
      </c>
      <c r="C120" s="2" t="s">
        <v>343</v>
      </c>
      <c r="D120" s="363" t="e">
        <f>LookUpData!CI120*B120</f>
        <v>#N/A</v>
      </c>
      <c r="E120" s="2" t="s">
        <v>350</v>
      </c>
      <c r="F120" s="406"/>
      <c r="G120" s="2"/>
      <c r="H120" s="87"/>
      <c r="I120" s="2"/>
      <c r="J120" s="583"/>
      <c r="K120" s="2"/>
      <c r="L120" s="440"/>
      <c r="M120" s="2"/>
      <c r="N120" s="175"/>
      <c r="O120" s="2"/>
      <c r="P120" s="172"/>
      <c r="Q120" s="44"/>
      <c r="R120" s="124"/>
      <c r="S120" s="2"/>
      <c r="T120" s="124"/>
      <c r="U120" s="2"/>
      <c r="V120" s="453"/>
      <c r="W120" s="44"/>
      <c r="X120" s="468" t="e">
        <f t="shared" si="112"/>
        <v>#N/A</v>
      </c>
      <c r="Y120" s="126" t="s">
        <v>102</v>
      </c>
      <c r="Z120" s="152" t="e">
        <f t="shared" si="113"/>
        <v>#N/A</v>
      </c>
      <c r="AA120" s="142">
        <v>85</v>
      </c>
      <c r="AB120" s="147">
        <v>0.5</v>
      </c>
      <c r="AC120" s="142" t="e">
        <f>2/Z120</f>
        <v>#N/A</v>
      </c>
      <c r="AD120" s="152" t="e">
        <f t="shared" si="114"/>
        <v>#N/A</v>
      </c>
      <c r="AE120" s="152" t="e">
        <f t="shared" si="120"/>
        <v>#N/A</v>
      </c>
      <c r="AF120" s="142" t="e">
        <f t="shared" si="125"/>
        <v>#N/A</v>
      </c>
      <c r="AG120" s="142" t="e">
        <f>AF120</f>
        <v>#N/A</v>
      </c>
      <c r="AH120" s="142" t="e">
        <f>AC120*(AB120*AG120)</f>
        <v>#N/A</v>
      </c>
      <c r="AI120" s="141" t="e">
        <f>SUM(AH120:AH$120)</f>
        <v>#N/A</v>
      </c>
      <c r="AJ120" s="172"/>
      <c r="AK120" s="126"/>
      <c r="AL120" s="453"/>
      <c r="AM120" s="126"/>
      <c r="AN120" s="172"/>
      <c r="AO120" s="164"/>
      <c r="AP120" s="391"/>
      <c r="AQ120" s="126"/>
      <c r="AR120" s="192"/>
      <c r="AS120" s="126"/>
      <c r="AT120" s="565"/>
      <c r="AU120" s="561"/>
      <c r="AV120" s="565"/>
      <c r="AW120" s="561"/>
      <c r="AX120" s="562"/>
      <c r="AY120" s="126"/>
      <c r="AZ120" s="195"/>
      <c r="BA120" s="126"/>
      <c r="BB120" s="172"/>
      <c r="BC120" s="126"/>
      <c r="BD120" s="172"/>
      <c r="BE120" s="126"/>
      <c r="BF120" s="172"/>
      <c r="BG120" s="126"/>
      <c r="BH120" s="142" t="e">
        <f t="shared" si="145"/>
        <v>#N/A</v>
      </c>
      <c r="BI120" s="126" t="s">
        <v>336</v>
      </c>
      <c r="BJ120" s="196" t="e">
        <f t="shared" si="116"/>
        <v>#N/A</v>
      </c>
      <c r="BK120" s="126" t="s">
        <v>338</v>
      </c>
      <c r="BL120" s="152" t="e">
        <f t="shared" si="117"/>
        <v>#N/A</v>
      </c>
      <c r="BM120" s="152" t="e">
        <f t="shared" si="122"/>
        <v>#N/A</v>
      </c>
      <c r="BN120" s="142" t="e">
        <f t="shared" si="126"/>
        <v>#N/A</v>
      </c>
      <c r="BO120" s="142" t="e">
        <f>BN120</f>
        <v>#N/A</v>
      </c>
      <c r="BP120" s="142" t="e">
        <f>AC120*(AB120*BO120)</f>
        <v>#N/A</v>
      </c>
      <c r="BQ120" s="142" t="e">
        <f>SUM(BP120:$BP$120)</f>
        <v>#N/A</v>
      </c>
      <c r="BR120" s="213" t="e">
        <f t="shared" si="124"/>
        <v>#N/A</v>
      </c>
      <c r="BS120" s="270" t="e">
        <f t="shared" si="119"/>
        <v>#N/A</v>
      </c>
      <c r="BT120" s="515"/>
      <c r="BU120" s="126"/>
      <c r="BV120" s="440"/>
      <c r="BW120" s="2"/>
      <c r="BX120" s="520"/>
      <c r="BY120" s="2"/>
      <c r="BZ120" s="530"/>
      <c r="CA120" s="2"/>
      <c r="CB120" s="555"/>
      <c r="CC120" s="2"/>
      <c r="CD120" s="440"/>
      <c r="CE120" s="2"/>
      <c r="CF120" s="440"/>
      <c r="CG120" s="2"/>
      <c r="CH120" s="440"/>
      <c r="CI120" s="410"/>
    </row>
    <row r="121" spans="1:87" ht="12.75">
      <c r="A121" s="55" t="s">
        <v>87</v>
      </c>
      <c r="B121" s="359" t="e">
        <f>HLOOKUP('HEALTH INEQUALITIES TOOL'!$C$5,LookUpData!$B$1:$CH$256,LookUpData!CN121,FALSE)</f>
        <v>#N/A</v>
      </c>
      <c r="C121" s="2" t="s">
        <v>343</v>
      </c>
      <c r="D121" s="363" t="e">
        <f>LookUpData!CI121*B121</f>
        <v>#N/A</v>
      </c>
      <c r="E121" s="2" t="s">
        <v>350</v>
      </c>
      <c r="F121" s="406"/>
      <c r="G121" s="2"/>
      <c r="H121" s="87"/>
      <c r="I121" s="2"/>
      <c r="J121" s="583"/>
      <c r="K121" s="2"/>
      <c r="L121" s="440"/>
      <c r="M121" s="2"/>
      <c r="N121" s="175"/>
      <c r="O121" s="2"/>
      <c r="P121" s="172"/>
      <c r="Q121" s="44"/>
      <c r="R121" s="124"/>
      <c r="S121" s="2"/>
      <c r="T121" s="124"/>
      <c r="U121" s="2"/>
      <c r="V121" s="453"/>
      <c r="W121" s="44"/>
      <c r="X121" s="468" t="e">
        <f t="shared" si="112"/>
        <v>#N/A</v>
      </c>
      <c r="Y121" s="126" t="s">
        <v>102</v>
      </c>
      <c r="Z121" s="152" t="e">
        <f t="shared" si="113"/>
        <v>#N/A</v>
      </c>
      <c r="AA121" s="142">
        <v>0</v>
      </c>
      <c r="AB121" s="147">
        <v>0.1</v>
      </c>
      <c r="AC121" s="142">
        <v>1</v>
      </c>
      <c r="AD121" s="152" t="e">
        <f t="shared" si="114"/>
        <v>#N/A</v>
      </c>
      <c r="AE121" s="152" t="e">
        <f t="shared" si="120"/>
        <v>#N/A</v>
      </c>
      <c r="AF121" s="142">
        <v>100000</v>
      </c>
      <c r="AG121" s="142" t="e">
        <f aca="true" t="shared" si="146" ref="AG121:AG138">AF121-AF122</f>
        <v>#N/A</v>
      </c>
      <c r="AH121" s="142" t="e">
        <f aca="true" t="shared" si="147" ref="AH121:AH138">AC121*(AF122+(AB121*AG121))</f>
        <v>#N/A</v>
      </c>
      <c r="AI121" s="141" t="e">
        <f>SUM(AH121:AH$139)</f>
        <v>#N/A</v>
      </c>
      <c r="AJ121" s="172"/>
      <c r="AK121" s="126"/>
      <c r="AL121" s="453"/>
      <c r="AM121" s="126"/>
      <c r="AN121" s="172"/>
      <c r="AO121" s="164"/>
      <c r="AP121" s="391"/>
      <c r="AQ121" s="126"/>
      <c r="AR121" s="192"/>
      <c r="AS121" s="126"/>
      <c r="AT121" s="565"/>
      <c r="AU121" s="561"/>
      <c r="AV121" s="565"/>
      <c r="AW121" s="561"/>
      <c r="AX121" s="562"/>
      <c r="AY121" s="126"/>
      <c r="AZ121" s="195"/>
      <c r="BA121" s="126"/>
      <c r="BB121" s="172"/>
      <c r="BC121" s="126"/>
      <c r="BD121" s="172"/>
      <c r="BE121" s="126"/>
      <c r="BF121" s="172"/>
      <c r="BG121" s="126"/>
      <c r="BH121" s="142" t="e">
        <f t="shared" si="145"/>
        <v>#N/A</v>
      </c>
      <c r="BI121" s="126" t="s">
        <v>336</v>
      </c>
      <c r="BJ121" s="196" t="e">
        <f t="shared" si="116"/>
        <v>#N/A</v>
      </c>
      <c r="BK121" s="126" t="s">
        <v>338</v>
      </c>
      <c r="BL121" s="152" t="e">
        <f t="shared" si="117"/>
        <v>#N/A</v>
      </c>
      <c r="BM121" s="152" t="e">
        <f t="shared" si="122"/>
        <v>#N/A</v>
      </c>
      <c r="BN121" s="142">
        <v>100000</v>
      </c>
      <c r="BO121" s="142" t="e">
        <f aca="true" t="shared" si="148" ref="BO121:BO138">BN121-BN122</f>
        <v>#N/A</v>
      </c>
      <c r="BP121" s="142" t="e">
        <f aca="true" t="shared" si="149" ref="BP121:BP138">AC121*(BN122+(AB121*BO121))</f>
        <v>#N/A</v>
      </c>
      <c r="BQ121" s="142" t="e">
        <f>SUM(BP121:$BP$139)</f>
        <v>#N/A</v>
      </c>
      <c r="BR121" s="213" t="e">
        <f t="shared" si="124"/>
        <v>#N/A</v>
      </c>
      <c r="BS121" s="270" t="e">
        <f t="shared" si="119"/>
        <v>#N/A</v>
      </c>
      <c r="BT121" s="515"/>
      <c r="BU121" s="126"/>
      <c r="BV121" s="440"/>
      <c r="BW121" s="2"/>
      <c r="BX121" s="520"/>
      <c r="BY121" s="2"/>
      <c r="BZ121" s="530"/>
      <c r="CA121" s="2"/>
      <c r="CB121" s="555"/>
      <c r="CC121" s="2"/>
      <c r="CD121" s="440"/>
      <c r="CE121" s="2"/>
      <c r="CF121" s="440"/>
      <c r="CG121" s="2"/>
      <c r="CH121" s="440"/>
      <c r="CI121" s="410"/>
    </row>
    <row r="122" spans="1:87" ht="12.75">
      <c r="A122" s="55" t="s">
        <v>88</v>
      </c>
      <c r="B122" s="359" t="e">
        <f>HLOOKUP('HEALTH INEQUALITIES TOOL'!$C$5,LookUpData!$B$1:$CH$256,LookUpData!CN122,FALSE)</f>
        <v>#N/A</v>
      </c>
      <c r="C122" s="2" t="s">
        <v>343</v>
      </c>
      <c r="D122" s="363" t="e">
        <f>LookUpData!CI122*B122</f>
        <v>#N/A</v>
      </c>
      <c r="E122" s="2" t="s">
        <v>350</v>
      </c>
      <c r="F122" s="406"/>
      <c r="G122" s="2"/>
      <c r="H122" s="87"/>
      <c r="I122" s="2"/>
      <c r="J122" s="583"/>
      <c r="K122" s="2"/>
      <c r="L122" s="440"/>
      <c r="M122" s="2"/>
      <c r="N122" s="175"/>
      <c r="O122" s="2"/>
      <c r="P122" s="172"/>
      <c r="Q122" s="44"/>
      <c r="R122" s="124"/>
      <c r="S122" s="2"/>
      <c r="T122" s="124"/>
      <c r="U122" s="2"/>
      <c r="V122" s="453"/>
      <c r="W122" s="44"/>
      <c r="X122" s="468" t="e">
        <f t="shared" si="112"/>
        <v>#N/A</v>
      </c>
      <c r="Y122" s="126" t="s">
        <v>102</v>
      </c>
      <c r="Z122" s="152" t="e">
        <f t="shared" si="113"/>
        <v>#N/A</v>
      </c>
      <c r="AA122" s="142">
        <v>1</v>
      </c>
      <c r="AB122" s="147">
        <v>0.5</v>
      </c>
      <c r="AC122" s="142">
        <v>4</v>
      </c>
      <c r="AD122" s="152" t="e">
        <f t="shared" si="114"/>
        <v>#N/A</v>
      </c>
      <c r="AE122" s="152" t="e">
        <f t="shared" si="120"/>
        <v>#N/A</v>
      </c>
      <c r="AF122" s="142" t="e">
        <f>AF121*AE121</f>
        <v>#N/A</v>
      </c>
      <c r="AG122" s="142" t="e">
        <f t="shared" si="146"/>
        <v>#N/A</v>
      </c>
      <c r="AH122" s="142" t="e">
        <f t="shared" si="147"/>
        <v>#N/A</v>
      </c>
      <c r="AI122" s="141" t="e">
        <f>SUM(AH122:AH$139)</f>
        <v>#N/A</v>
      </c>
      <c r="AJ122" s="172"/>
      <c r="AK122" s="126"/>
      <c r="AL122" s="453"/>
      <c r="AM122" s="126"/>
      <c r="AN122" s="172"/>
      <c r="AO122" s="164"/>
      <c r="AP122" s="391"/>
      <c r="AQ122" s="126"/>
      <c r="AR122" s="192"/>
      <c r="AS122" s="126"/>
      <c r="AT122" s="565"/>
      <c r="AU122" s="561"/>
      <c r="AV122" s="565"/>
      <c r="AW122" s="561"/>
      <c r="AX122" s="562"/>
      <c r="AY122" s="126"/>
      <c r="AZ122" s="195"/>
      <c r="BA122" s="126"/>
      <c r="BB122" s="172"/>
      <c r="BC122" s="126"/>
      <c r="BD122" s="172"/>
      <c r="BE122" s="126"/>
      <c r="BF122" s="172"/>
      <c r="BG122" s="126"/>
      <c r="BH122" s="142" t="e">
        <f t="shared" si="145"/>
        <v>#N/A</v>
      </c>
      <c r="BI122" s="126" t="s">
        <v>336</v>
      </c>
      <c r="BJ122" s="196" t="e">
        <f t="shared" si="116"/>
        <v>#N/A</v>
      </c>
      <c r="BK122" s="126" t="s">
        <v>338</v>
      </c>
      <c r="BL122" s="152" t="e">
        <f t="shared" si="117"/>
        <v>#N/A</v>
      </c>
      <c r="BM122" s="152" t="e">
        <f t="shared" si="122"/>
        <v>#N/A</v>
      </c>
      <c r="BN122" s="142" t="e">
        <f>BN121*BM121</f>
        <v>#N/A</v>
      </c>
      <c r="BO122" s="142" t="e">
        <f t="shared" si="148"/>
        <v>#N/A</v>
      </c>
      <c r="BP122" s="142" t="e">
        <f t="shared" si="149"/>
        <v>#N/A</v>
      </c>
      <c r="BQ122" s="142" t="e">
        <f>SUM(BP122:$BP$139)</f>
        <v>#N/A</v>
      </c>
      <c r="BR122" s="213" t="e">
        <f t="shared" si="124"/>
        <v>#N/A</v>
      </c>
      <c r="BS122" s="270" t="e">
        <f t="shared" si="119"/>
        <v>#N/A</v>
      </c>
      <c r="BT122" s="515"/>
      <c r="BU122" s="126"/>
      <c r="BV122" s="440"/>
      <c r="BW122" s="2"/>
      <c r="BX122" s="520"/>
      <c r="BY122" s="2"/>
      <c r="BZ122" s="530"/>
      <c r="CA122" s="2"/>
      <c r="CB122" s="555"/>
      <c r="CC122" s="2"/>
      <c r="CD122" s="440"/>
      <c r="CE122" s="2"/>
      <c r="CF122" s="440"/>
      <c r="CG122" s="2"/>
      <c r="CH122" s="440"/>
      <c r="CI122" s="410"/>
    </row>
    <row r="123" spans="1:87" ht="12.75">
      <c r="A123" s="55" t="s">
        <v>89</v>
      </c>
      <c r="B123" s="359" t="e">
        <f>HLOOKUP('HEALTH INEQUALITIES TOOL'!$C$5,LookUpData!$B$1:$CH$256,LookUpData!CN123,FALSE)</f>
        <v>#N/A</v>
      </c>
      <c r="C123" s="2" t="s">
        <v>343</v>
      </c>
      <c r="D123" s="363" t="e">
        <f>LookUpData!CI123*B123</f>
        <v>#N/A</v>
      </c>
      <c r="E123" s="2" t="s">
        <v>350</v>
      </c>
      <c r="F123" s="406"/>
      <c r="G123" s="2"/>
      <c r="H123" s="87"/>
      <c r="I123" s="2"/>
      <c r="J123" s="583"/>
      <c r="K123" s="2"/>
      <c r="L123" s="440"/>
      <c r="M123" s="2"/>
      <c r="N123" s="175"/>
      <c r="O123" s="2"/>
      <c r="P123" s="172"/>
      <c r="Q123" s="44"/>
      <c r="R123" s="124"/>
      <c r="S123" s="2"/>
      <c r="T123" s="124"/>
      <c r="U123" s="2"/>
      <c r="V123" s="453"/>
      <c r="W123" s="44"/>
      <c r="X123" s="468" t="e">
        <f t="shared" si="112"/>
        <v>#N/A</v>
      </c>
      <c r="Y123" s="126" t="s">
        <v>102</v>
      </c>
      <c r="Z123" s="152" t="e">
        <f t="shared" si="113"/>
        <v>#N/A</v>
      </c>
      <c r="AA123" s="142">
        <v>5</v>
      </c>
      <c r="AB123" s="147">
        <v>0.5</v>
      </c>
      <c r="AC123" s="142">
        <v>5</v>
      </c>
      <c r="AD123" s="152" t="e">
        <f t="shared" si="114"/>
        <v>#N/A</v>
      </c>
      <c r="AE123" s="152" t="e">
        <f t="shared" si="120"/>
        <v>#N/A</v>
      </c>
      <c r="AF123" s="142" t="e">
        <f aca="true" t="shared" si="150" ref="AF123:AF139">AF122*AE122</f>
        <v>#N/A</v>
      </c>
      <c r="AG123" s="142" t="e">
        <f t="shared" si="146"/>
        <v>#N/A</v>
      </c>
      <c r="AH123" s="142" t="e">
        <f t="shared" si="147"/>
        <v>#N/A</v>
      </c>
      <c r="AI123" s="141" t="e">
        <f>SUM(AH123:AH$139)</f>
        <v>#N/A</v>
      </c>
      <c r="AJ123" s="172"/>
      <c r="AK123" s="126"/>
      <c r="AL123" s="453"/>
      <c r="AM123" s="126"/>
      <c r="AN123" s="172"/>
      <c r="AO123" s="164"/>
      <c r="AP123" s="391"/>
      <c r="AQ123" s="126"/>
      <c r="AR123" s="192"/>
      <c r="AS123" s="126"/>
      <c r="AT123" s="565"/>
      <c r="AU123" s="561"/>
      <c r="AV123" s="565"/>
      <c r="AW123" s="561"/>
      <c r="AX123" s="562"/>
      <c r="AY123" s="126"/>
      <c r="AZ123" s="195"/>
      <c r="BA123" s="126"/>
      <c r="BB123" s="172"/>
      <c r="BC123" s="126"/>
      <c r="BD123" s="172"/>
      <c r="BE123" s="126"/>
      <c r="BF123" s="172"/>
      <c r="BG123" s="126"/>
      <c r="BH123" s="142" t="e">
        <f t="shared" si="145"/>
        <v>#N/A</v>
      </c>
      <c r="BI123" s="126" t="s">
        <v>336</v>
      </c>
      <c r="BJ123" s="196" t="e">
        <f t="shared" si="116"/>
        <v>#N/A</v>
      </c>
      <c r="BK123" s="126" t="s">
        <v>338</v>
      </c>
      <c r="BL123" s="152" t="e">
        <f t="shared" si="117"/>
        <v>#N/A</v>
      </c>
      <c r="BM123" s="152" t="e">
        <f t="shared" si="122"/>
        <v>#N/A</v>
      </c>
      <c r="BN123" s="142" t="e">
        <f aca="true" t="shared" si="151" ref="BN123:BN139">BN122*BM122</f>
        <v>#N/A</v>
      </c>
      <c r="BO123" s="142" t="e">
        <f t="shared" si="148"/>
        <v>#N/A</v>
      </c>
      <c r="BP123" s="142" t="e">
        <f t="shared" si="149"/>
        <v>#N/A</v>
      </c>
      <c r="BQ123" s="142" t="e">
        <f>SUM(BP123:$BP$139)</f>
        <v>#N/A</v>
      </c>
      <c r="BR123" s="213" t="e">
        <f t="shared" si="124"/>
        <v>#N/A</v>
      </c>
      <c r="BS123" s="270" t="e">
        <f t="shared" si="119"/>
        <v>#N/A</v>
      </c>
      <c r="BT123" s="515"/>
      <c r="BU123" s="126"/>
      <c r="BV123" s="440"/>
      <c r="BW123" s="2"/>
      <c r="BX123" s="520"/>
      <c r="BY123" s="2"/>
      <c r="BZ123" s="530"/>
      <c r="CA123" s="2"/>
      <c r="CB123" s="555"/>
      <c r="CC123" s="2"/>
      <c r="CD123" s="440"/>
      <c r="CE123" s="2"/>
      <c r="CF123" s="440"/>
      <c r="CG123" s="2"/>
      <c r="CH123" s="440"/>
      <c r="CI123" s="410"/>
    </row>
    <row r="124" spans="1:87" ht="12.75">
      <c r="A124" s="55" t="s">
        <v>90</v>
      </c>
      <c r="B124" s="359" t="e">
        <f>HLOOKUP('HEALTH INEQUALITIES TOOL'!$C$5,LookUpData!$B$1:$CH$256,LookUpData!CN124,FALSE)</f>
        <v>#N/A</v>
      </c>
      <c r="C124" s="2" t="s">
        <v>343</v>
      </c>
      <c r="D124" s="363" t="e">
        <f>LookUpData!CI124*B124</f>
        <v>#N/A</v>
      </c>
      <c r="E124" s="2" t="s">
        <v>350</v>
      </c>
      <c r="F124" s="406"/>
      <c r="G124" s="2"/>
      <c r="H124" s="87"/>
      <c r="I124" s="2"/>
      <c r="J124" s="583"/>
      <c r="K124" s="2"/>
      <c r="L124" s="440"/>
      <c r="M124" s="2"/>
      <c r="N124" s="175"/>
      <c r="O124" s="2"/>
      <c r="P124" s="172"/>
      <c r="Q124" s="44"/>
      <c r="R124" s="124"/>
      <c r="S124" s="2"/>
      <c r="T124" s="124"/>
      <c r="U124" s="2"/>
      <c r="V124" s="453"/>
      <c r="W124" s="44"/>
      <c r="X124" s="468" t="e">
        <f t="shared" si="112"/>
        <v>#N/A</v>
      </c>
      <c r="Y124" s="126" t="s">
        <v>102</v>
      </c>
      <c r="Z124" s="152" t="e">
        <f t="shared" si="113"/>
        <v>#N/A</v>
      </c>
      <c r="AA124" s="142">
        <v>10</v>
      </c>
      <c r="AB124" s="147">
        <v>0.5</v>
      </c>
      <c r="AC124" s="142">
        <v>5</v>
      </c>
      <c r="AD124" s="152" t="e">
        <f t="shared" si="114"/>
        <v>#N/A</v>
      </c>
      <c r="AE124" s="152" t="e">
        <f t="shared" si="120"/>
        <v>#N/A</v>
      </c>
      <c r="AF124" s="142" t="e">
        <f t="shared" si="150"/>
        <v>#N/A</v>
      </c>
      <c r="AG124" s="142" t="e">
        <f t="shared" si="146"/>
        <v>#N/A</v>
      </c>
      <c r="AH124" s="142" t="e">
        <f t="shared" si="147"/>
        <v>#N/A</v>
      </c>
      <c r="AI124" s="141" t="e">
        <f>SUM(AH124:AH$139)</f>
        <v>#N/A</v>
      </c>
      <c r="AJ124" s="172"/>
      <c r="AK124" s="126"/>
      <c r="AL124" s="453"/>
      <c r="AM124" s="126"/>
      <c r="AN124" s="172"/>
      <c r="AO124" s="164"/>
      <c r="AP124" s="391"/>
      <c r="AQ124" s="126"/>
      <c r="AR124" s="192"/>
      <c r="AS124" s="126"/>
      <c r="AT124" s="565"/>
      <c r="AU124" s="561"/>
      <c r="AV124" s="565"/>
      <c r="AW124" s="561"/>
      <c r="AX124" s="562"/>
      <c r="AY124" s="126"/>
      <c r="AZ124" s="195"/>
      <c r="BA124" s="126"/>
      <c r="BB124" s="172"/>
      <c r="BC124" s="126"/>
      <c r="BD124" s="172"/>
      <c r="BE124" s="126"/>
      <c r="BF124" s="172"/>
      <c r="BG124" s="126"/>
      <c r="BH124" s="142" t="e">
        <f t="shared" si="145"/>
        <v>#N/A</v>
      </c>
      <c r="BI124" s="126" t="s">
        <v>336</v>
      </c>
      <c r="BJ124" s="196" t="e">
        <f t="shared" si="116"/>
        <v>#N/A</v>
      </c>
      <c r="BK124" s="126" t="s">
        <v>338</v>
      </c>
      <c r="BL124" s="152" t="e">
        <f t="shared" si="117"/>
        <v>#N/A</v>
      </c>
      <c r="BM124" s="152" t="e">
        <f t="shared" si="122"/>
        <v>#N/A</v>
      </c>
      <c r="BN124" s="142" t="e">
        <f t="shared" si="151"/>
        <v>#N/A</v>
      </c>
      <c r="BO124" s="142" t="e">
        <f t="shared" si="148"/>
        <v>#N/A</v>
      </c>
      <c r="BP124" s="142" t="e">
        <f t="shared" si="149"/>
        <v>#N/A</v>
      </c>
      <c r="BQ124" s="142" t="e">
        <f>SUM(BP124:$BP$139)</f>
        <v>#N/A</v>
      </c>
      <c r="BR124" s="213" t="e">
        <f t="shared" si="124"/>
        <v>#N/A</v>
      </c>
      <c r="BS124" s="270" t="e">
        <f t="shared" si="119"/>
        <v>#N/A</v>
      </c>
      <c r="BT124" s="515"/>
      <c r="BU124" s="126"/>
      <c r="BV124" s="440"/>
      <c r="BW124" s="2"/>
      <c r="BX124" s="520"/>
      <c r="BY124" s="2"/>
      <c r="BZ124" s="530"/>
      <c r="CA124" s="2"/>
      <c r="CB124" s="555"/>
      <c r="CC124" s="2"/>
      <c r="CD124" s="440"/>
      <c r="CE124" s="2"/>
      <c r="CF124" s="440"/>
      <c r="CG124" s="2"/>
      <c r="CH124" s="440"/>
      <c r="CI124" s="410"/>
    </row>
    <row r="125" spans="1:87" ht="12.75">
      <c r="A125" s="55" t="s">
        <v>42</v>
      </c>
      <c r="B125" s="359" t="e">
        <f>HLOOKUP('HEALTH INEQUALITIES TOOL'!$C$5,LookUpData!$B$1:$CH$256,LookUpData!CN125,FALSE)</f>
        <v>#N/A</v>
      </c>
      <c r="C125" s="2" t="s">
        <v>343</v>
      </c>
      <c r="D125" s="363" t="e">
        <f>LookUpData!CI125*B125</f>
        <v>#N/A</v>
      </c>
      <c r="E125" s="2" t="s">
        <v>350</v>
      </c>
      <c r="F125" s="406"/>
      <c r="G125" s="2"/>
      <c r="H125" s="87"/>
      <c r="I125" s="2"/>
      <c r="J125" s="583"/>
      <c r="K125" s="2"/>
      <c r="L125" s="440"/>
      <c r="M125" s="2"/>
      <c r="N125" s="175"/>
      <c r="O125" s="2"/>
      <c r="P125" s="172"/>
      <c r="Q125" s="44"/>
      <c r="R125" s="124"/>
      <c r="S125" s="2"/>
      <c r="T125" s="124"/>
      <c r="U125" s="2"/>
      <c r="V125" s="453"/>
      <c r="W125" s="44"/>
      <c r="X125" s="468" t="e">
        <f t="shared" si="112"/>
        <v>#N/A</v>
      </c>
      <c r="Y125" s="126" t="s">
        <v>102</v>
      </c>
      <c r="Z125" s="152" t="e">
        <f t="shared" si="113"/>
        <v>#N/A</v>
      </c>
      <c r="AA125" s="142">
        <v>15</v>
      </c>
      <c r="AB125" s="147">
        <v>0.5</v>
      </c>
      <c r="AC125" s="142">
        <v>5</v>
      </c>
      <c r="AD125" s="152" t="e">
        <f t="shared" si="114"/>
        <v>#N/A</v>
      </c>
      <c r="AE125" s="152" t="e">
        <f t="shared" si="120"/>
        <v>#N/A</v>
      </c>
      <c r="AF125" s="142" t="e">
        <f t="shared" si="150"/>
        <v>#N/A</v>
      </c>
      <c r="AG125" s="142" t="e">
        <f t="shared" si="146"/>
        <v>#N/A</v>
      </c>
      <c r="AH125" s="142" t="e">
        <f t="shared" si="147"/>
        <v>#N/A</v>
      </c>
      <c r="AI125" s="141" t="e">
        <f>SUM(AH125:AH$139)</f>
        <v>#N/A</v>
      </c>
      <c r="AJ125" s="172"/>
      <c r="AK125" s="126"/>
      <c r="AL125" s="453"/>
      <c r="AM125" s="126"/>
      <c r="AN125" s="172"/>
      <c r="AO125" s="164"/>
      <c r="AP125" s="391"/>
      <c r="AQ125" s="126"/>
      <c r="AR125" s="192"/>
      <c r="AS125" s="126"/>
      <c r="AT125" s="565"/>
      <c r="AU125" s="561"/>
      <c r="AV125" s="565"/>
      <c r="AW125" s="561"/>
      <c r="AX125" s="562"/>
      <c r="AY125" s="126"/>
      <c r="AZ125" s="195"/>
      <c r="BA125" s="126"/>
      <c r="BB125" s="172"/>
      <c r="BC125" s="126"/>
      <c r="BD125" s="172"/>
      <c r="BE125" s="126"/>
      <c r="BF125" s="172"/>
      <c r="BG125" s="126"/>
      <c r="BH125" s="142" t="e">
        <f t="shared" si="145"/>
        <v>#N/A</v>
      </c>
      <c r="BI125" s="126" t="s">
        <v>336</v>
      </c>
      <c r="BJ125" s="196" t="e">
        <f t="shared" si="116"/>
        <v>#N/A</v>
      </c>
      <c r="BK125" s="126" t="s">
        <v>338</v>
      </c>
      <c r="BL125" s="152" t="e">
        <f t="shared" si="117"/>
        <v>#N/A</v>
      </c>
      <c r="BM125" s="152" t="e">
        <f t="shared" si="122"/>
        <v>#N/A</v>
      </c>
      <c r="BN125" s="142" t="e">
        <f t="shared" si="151"/>
        <v>#N/A</v>
      </c>
      <c r="BO125" s="142" t="e">
        <f t="shared" si="148"/>
        <v>#N/A</v>
      </c>
      <c r="BP125" s="142" t="e">
        <f t="shared" si="149"/>
        <v>#N/A</v>
      </c>
      <c r="BQ125" s="142" t="e">
        <f>SUM(BP125:$BP$139)</f>
        <v>#N/A</v>
      </c>
      <c r="BR125" s="213" t="e">
        <f t="shared" si="124"/>
        <v>#N/A</v>
      </c>
      <c r="BS125" s="270" t="e">
        <f t="shared" si="119"/>
        <v>#N/A</v>
      </c>
      <c r="BT125" s="515"/>
      <c r="BU125" s="126"/>
      <c r="BV125" s="440"/>
      <c r="BW125" s="2"/>
      <c r="BX125" s="520"/>
      <c r="BY125" s="2"/>
      <c r="BZ125" s="530"/>
      <c r="CA125" s="2"/>
      <c r="CB125" s="555"/>
      <c r="CC125" s="2"/>
      <c r="CD125" s="440"/>
      <c r="CE125" s="2"/>
      <c r="CF125" s="440"/>
      <c r="CG125" s="2"/>
      <c r="CH125" s="440"/>
      <c r="CI125" s="410"/>
    </row>
    <row r="126" spans="1:87" ht="12.75">
      <c r="A126" s="55" t="s">
        <v>43</v>
      </c>
      <c r="B126" s="359" t="e">
        <f>HLOOKUP('HEALTH INEQUALITIES TOOL'!$C$5,LookUpData!$B$1:$CH$256,LookUpData!CN126,FALSE)</f>
        <v>#N/A</v>
      </c>
      <c r="C126" s="2" t="s">
        <v>343</v>
      </c>
      <c r="D126" s="363" t="e">
        <f>LookUpData!CI126*B126</f>
        <v>#N/A</v>
      </c>
      <c r="E126" s="2" t="s">
        <v>350</v>
      </c>
      <c r="F126" s="401" t="e">
        <f>B126</f>
        <v>#N/A</v>
      </c>
      <c r="G126" s="2"/>
      <c r="H126" s="88">
        <v>0.177</v>
      </c>
      <c r="I126" s="2" t="s">
        <v>134</v>
      </c>
      <c r="J126" s="585">
        <v>0.4</v>
      </c>
      <c r="K126" s="2" t="s">
        <v>300</v>
      </c>
      <c r="L126" s="435" t="s">
        <v>117</v>
      </c>
      <c r="M126" s="2"/>
      <c r="N126" s="429">
        <f aca="true" t="shared" si="152" ref="N126:N136">H126*L$19</f>
        <v>0.1995272727272727</v>
      </c>
      <c r="O126" s="2" t="s">
        <v>137</v>
      </c>
      <c r="P126" s="168" t="e">
        <f aca="true" t="shared" si="153" ref="P126:P136">N126*F126</f>
        <v>#N/A</v>
      </c>
      <c r="Q126" s="44" t="s">
        <v>138</v>
      </c>
      <c r="R126" s="125" t="e">
        <f aca="true" t="shared" si="154" ref="R126:R136">P126*($R$3/$P$3)</f>
        <v>#N/A</v>
      </c>
      <c r="S126" s="2" t="s">
        <v>146</v>
      </c>
      <c r="T126" s="119" t="e">
        <f aca="true" t="shared" si="155" ref="T126:T136">R126*J126</f>
        <v>#N/A</v>
      </c>
      <c r="U126" s="2" t="s">
        <v>105</v>
      </c>
      <c r="V126" s="444" t="s">
        <v>117</v>
      </c>
      <c r="W126" s="44"/>
      <c r="X126" s="468" t="e">
        <f t="shared" si="112"/>
        <v>#N/A</v>
      </c>
      <c r="Y126" s="126" t="s">
        <v>102</v>
      </c>
      <c r="Z126" s="152" t="e">
        <f t="shared" si="113"/>
        <v>#N/A</v>
      </c>
      <c r="AA126" s="142">
        <v>20</v>
      </c>
      <c r="AB126" s="147">
        <v>0.5</v>
      </c>
      <c r="AC126" s="142">
        <v>5</v>
      </c>
      <c r="AD126" s="152" t="e">
        <f t="shared" si="114"/>
        <v>#N/A</v>
      </c>
      <c r="AE126" s="152" t="e">
        <f t="shared" si="120"/>
        <v>#N/A</v>
      </c>
      <c r="AF126" s="142" t="e">
        <f t="shared" si="150"/>
        <v>#N/A</v>
      </c>
      <c r="AG126" s="142" t="e">
        <f t="shared" si="146"/>
        <v>#N/A</v>
      </c>
      <c r="AH126" s="142" t="e">
        <f t="shared" si="147"/>
        <v>#N/A</v>
      </c>
      <c r="AI126" s="141" t="e">
        <f>SUM(AH126:AH$139)</f>
        <v>#N/A</v>
      </c>
      <c r="AJ126" s="168" t="e">
        <f>IF(P126=0,0,((P126-R126)*(AJ$5/(P$5-R$5))))</f>
        <v>#N/A</v>
      </c>
      <c r="AK126" s="126" t="s">
        <v>320</v>
      </c>
      <c r="AL126" s="444" t="s">
        <v>117</v>
      </c>
      <c r="AM126" s="126"/>
      <c r="AN126" s="168" t="e">
        <f aca="true" t="shared" si="156" ref="AN126:AN136">AJ126*J126</f>
        <v>#N/A</v>
      </c>
      <c r="AO126" s="164" t="s">
        <v>105</v>
      </c>
      <c r="AP126" s="387">
        <v>1.39</v>
      </c>
      <c r="AQ126" s="126" t="s">
        <v>323</v>
      </c>
      <c r="AR126" s="187">
        <f aca="true" t="shared" si="157" ref="AR126:AR136">(N126*(AP126-1))/(1+(N126*(AP126-1)))</f>
        <v>0.07219753892806087</v>
      </c>
      <c r="AS126" s="2" t="s">
        <v>325</v>
      </c>
      <c r="AT126" s="563" t="e">
        <f aca="true" t="shared" si="158" ref="AT126:AT136">Z126-(AR126*Z126)</f>
        <v>#N/A</v>
      </c>
      <c r="AU126" s="561" t="s">
        <v>327</v>
      </c>
      <c r="AV126" s="563" t="e">
        <f>AP126*AT126</f>
        <v>#N/A</v>
      </c>
      <c r="AW126" s="561" t="s">
        <v>327</v>
      </c>
      <c r="AX126" s="564" t="e">
        <f>AV126-(AV126*0.104)</f>
        <v>#N/A</v>
      </c>
      <c r="AY126" s="126" t="s">
        <v>329</v>
      </c>
      <c r="AZ126" s="140" t="e">
        <f aca="true" t="shared" si="159" ref="AZ126:AZ136">AN126-T126</f>
        <v>#N/A</v>
      </c>
      <c r="BA126" s="126" t="s">
        <v>331</v>
      </c>
      <c r="BB126" s="147" t="e">
        <f>AZ126*AX126</f>
        <v>#N/A</v>
      </c>
      <c r="BC126" s="126" t="s">
        <v>333</v>
      </c>
      <c r="BD126" s="147" t="e">
        <f aca="true" t="shared" si="160" ref="BD126:BD136">AV126*(P126-AZ126)</f>
        <v>#N/A</v>
      </c>
      <c r="BE126" s="126" t="s">
        <v>334</v>
      </c>
      <c r="BF126" s="142" t="e">
        <f aca="true" t="shared" si="161" ref="BF126:BF136">AT126*(F126-P126)</f>
        <v>#N/A</v>
      </c>
      <c r="BG126" s="126" t="s">
        <v>331</v>
      </c>
      <c r="BH126" s="142" t="e">
        <f>IF(B126=0,0,SUM(BB126:BF126))</f>
        <v>#N/A</v>
      </c>
      <c r="BI126" s="126" t="s">
        <v>337</v>
      </c>
      <c r="BJ126" s="196" t="e">
        <f t="shared" si="116"/>
        <v>#N/A</v>
      </c>
      <c r="BK126" s="126" t="s">
        <v>338</v>
      </c>
      <c r="BL126" s="152" t="e">
        <f t="shared" si="117"/>
        <v>#N/A</v>
      </c>
      <c r="BM126" s="152" t="e">
        <f t="shared" si="122"/>
        <v>#N/A</v>
      </c>
      <c r="BN126" s="142" t="e">
        <f t="shared" si="151"/>
        <v>#N/A</v>
      </c>
      <c r="BO126" s="142" t="e">
        <f t="shared" si="148"/>
        <v>#N/A</v>
      </c>
      <c r="BP126" s="142" t="e">
        <f t="shared" si="149"/>
        <v>#N/A</v>
      </c>
      <c r="BQ126" s="142" t="e">
        <f>SUM(BP126:$BP$139)</f>
        <v>#N/A</v>
      </c>
      <c r="BR126" s="213" t="e">
        <f t="shared" si="124"/>
        <v>#N/A</v>
      </c>
      <c r="BS126" s="270" t="e">
        <f t="shared" si="119"/>
        <v>#N/A</v>
      </c>
      <c r="BT126" s="514">
        <v>25.3</v>
      </c>
      <c r="BU126" s="2" t="s">
        <v>340</v>
      </c>
      <c r="BV126" s="435" t="s">
        <v>117</v>
      </c>
      <c r="BW126" s="2"/>
      <c r="BX126" s="518">
        <f aca="true" t="shared" si="162" ref="BX126:BX136">BT126*BV$19</f>
        <v>25.65061998541211</v>
      </c>
      <c r="BY126" s="2" t="s">
        <v>292</v>
      </c>
      <c r="BZ126" s="531" t="e">
        <f>BX126*B126</f>
        <v>#N/A</v>
      </c>
      <c r="CA126" s="2" t="s">
        <v>290</v>
      </c>
      <c r="CB126" s="553" t="s">
        <v>117</v>
      </c>
      <c r="CC126" s="2"/>
      <c r="CD126" s="435" t="s">
        <v>117</v>
      </c>
      <c r="CE126" s="2"/>
      <c r="CF126" s="435" t="s">
        <v>117</v>
      </c>
      <c r="CG126" s="2"/>
      <c r="CH126" s="435" t="s">
        <v>117</v>
      </c>
      <c r="CI126" s="410"/>
    </row>
    <row r="127" spans="1:87" ht="12.75">
      <c r="A127" s="55" t="s">
        <v>44</v>
      </c>
      <c r="B127" s="359" t="e">
        <f>HLOOKUP('HEALTH INEQUALITIES TOOL'!$C$5,LookUpData!$B$1:$CH$256,LookUpData!CN127,FALSE)</f>
        <v>#N/A</v>
      </c>
      <c r="C127" s="2" t="s">
        <v>343</v>
      </c>
      <c r="D127" s="363" t="e">
        <f>LookUpData!CI127*B127</f>
        <v>#N/A</v>
      </c>
      <c r="E127" s="2" t="s">
        <v>350</v>
      </c>
      <c r="F127" s="401" t="e">
        <f aca="true" t="shared" si="163" ref="F127:F136">B127</f>
        <v>#N/A</v>
      </c>
      <c r="G127" s="2"/>
      <c r="H127" s="88">
        <v>0.209</v>
      </c>
      <c r="I127" s="2" t="s">
        <v>134</v>
      </c>
      <c r="J127" s="585">
        <v>0.4</v>
      </c>
      <c r="K127" s="2" t="s">
        <v>300</v>
      </c>
      <c r="L127" s="435" t="s">
        <v>117</v>
      </c>
      <c r="M127" s="2"/>
      <c r="N127" s="429">
        <f t="shared" si="152"/>
        <v>0.23559999999999998</v>
      </c>
      <c r="O127" s="2" t="s">
        <v>137</v>
      </c>
      <c r="P127" s="168" t="e">
        <f t="shared" si="153"/>
        <v>#N/A</v>
      </c>
      <c r="Q127" s="44" t="s">
        <v>138</v>
      </c>
      <c r="R127" s="125" t="e">
        <f t="shared" si="154"/>
        <v>#N/A</v>
      </c>
      <c r="S127" s="2" t="s">
        <v>146</v>
      </c>
      <c r="T127" s="119" t="e">
        <f t="shared" si="155"/>
        <v>#N/A</v>
      </c>
      <c r="U127" s="2" t="s">
        <v>105</v>
      </c>
      <c r="V127" s="444" t="s">
        <v>117</v>
      </c>
      <c r="W127" s="44"/>
      <c r="X127" s="468" t="e">
        <f t="shared" si="112"/>
        <v>#N/A</v>
      </c>
      <c r="Y127" s="126" t="s">
        <v>102</v>
      </c>
      <c r="Z127" s="152" t="e">
        <f t="shared" si="113"/>
        <v>#N/A</v>
      </c>
      <c r="AA127" s="142">
        <v>25</v>
      </c>
      <c r="AB127" s="147">
        <v>0.5</v>
      </c>
      <c r="AC127" s="142">
        <v>5</v>
      </c>
      <c r="AD127" s="152" t="e">
        <f t="shared" si="114"/>
        <v>#N/A</v>
      </c>
      <c r="AE127" s="152" t="e">
        <f t="shared" si="120"/>
        <v>#N/A</v>
      </c>
      <c r="AF127" s="142" t="e">
        <f t="shared" si="150"/>
        <v>#N/A</v>
      </c>
      <c r="AG127" s="142" t="e">
        <f t="shared" si="146"/>
        <v>#N/A</v>
      </c>
      <c r="AH127" s="142" t="e">
        <f t="shared" si="147"/>
        <v>#N/A</v>
      </c>
      <c r="AI127" s="141" t="e">
        <f>SUM(AH127:AH$139)</f>
        <v>#N/A</v>
      </c>
      <c r="AJ127" s="168" t="e">
        <f aca="true" t="shared" si="164" ref="AJ127:AJ136">IF(P127=0,0,((P127-R127)*(AJ$5/(P$5-R$5))))</f>
        <v>#N/A</v>
      </c>
      <c r="AK127" s="126" t="s">
        <v>320</v>
      </c>
      <c r="AL127" s="444" t="s">
        <v>117</v>
      </c>
      <c r="AM127" s="126"/>
      <c r="AN127" s="168" t="e">
        <f t="shared" si="156"/>
        <v>#N/A</v>
      </c>
      <c r="AO127" s="164" t="s">
        <v>105</v>
      </c>
      <c r="AP127" s="387">
        <v>1.39</v>
      </c>
      <c r="AQ127" s="126" t="s">
        <v>323</v>
      </c>
      <c r="AR127" s="187">
        <f t="shared" si="157"/>
        <v>0.08415179634466663</v>
      </c>
      <c r="AS127" s="2" t="s">
        <v>325</v>
      </c>
      <c r="AT127" s="563" t="e">
        <f t="shared" si="158"/>
        <v>#N/A</v>
      </c>
      <c r="AU127" s="561" t="s">
        <v>327</v>
      </c>
      <c r="AV127" s="563" t="e">
        <f aca="true" t="shared" si="165" ref="AV127:AV136">AP127*AT127</f>
        <v>#N/A</v>
      </c>
      <c r="AW127" s="561" t="s">
        <v>327</v>
      </c>
      <c r="AX127" s="564" t="e">
        <f aca="true" t="shared" si="166" ref="AX127:AX136">AV127-(AV127*0.104)</f>
        <v>#N/A</v>
      </c>
      <c r="AY127" s="126" t="s">
        <v>329</v>
      </c>
      <c r="AZ127" s="140" t="e">
        <f t="shared" si="159"/>
        <v>#N/A</v>
      </c>
      <c r="BA127" s="126" t="s">
        <v>331</v>
      </c>
      <c r="BB127" s="147" t="e">
        <f aca="true" t="shared" si="167" ref="BB127:BB136">AZ127*AX127</f>
        <v>#N/A</v>
      </c>
      <c r="BC127" s="126" t="s">
        <v>333</v>
      </c>
      <c r="BD127" s="147" t="e">
        <f t="shared" si="160"/>
        <v>#N/A</v>
      </c>
      <c r="BE127" s="126" t="s">
        <v>334</v>
      </c>
      <c r="BF127" s="142" t="e">
        <f t="shared" si="161"/>
        <v>#N/A</v>
      </c>
      <c r="BG127" s="126" t="s">
        <v>331</v>
      </c>
      <c r="BH127" s="142" t="e">
        <f aca="true" t="shared" si="168" ref="BH127:BH136">IF(B127=0,0,SUM(BB127:BF127))</f>
        <v>#N/A</v>
      </c>
      <c r="BI127" s="126" t="s">
        <v>337</v>
      </c>
      <c r="BJ127" s="196" t="e">
        <f t="shared" si="116"/>
        <v>#N/A</v>
      </c>
      <c r="BK127" s="126" t="s">
        <v>338</v>
      </c>
      <c r="BL127" s="152" t="e">
        <f t="shared" si="117"/>
        <v>#N/A</v>
      </c>
      <c r="BM127" s="152" t="e">
        <f t="shared" si="122"/>
        <v>#N/A</v>
      </c>
      <c r="BN127" s="142" t="e">
        <f t="shared" si="151"/>
        <v>#N/A</v>
      </c>
      <c r="BO127" s="142" t="e">
        <f t="shared" si="148"/>
        <v>#N/A</v>
      </c>
      <c r="BP127" s="142" t="e">
        <f t="shared" si="149"/>
        <v>#N/A</v>
      </c>
      <c r="BQ127" s="142" t="e">
        <f>SUM(BP127:$BP$139)</f>
        <v>#N/A</v>
      </c>
      <c r="BR127" s="213" t="e">
        <f t="shared" si="124"/>
        <v>#N/A</v>
      </c>
      <c r="BS127" s="270" t="e">
        <f t="shared" si="119"/>
        <v>#N/A</v>
      </c>
      <c r="BT127" s="514">
        <v>26</v>
      </c>
      <c r="BU127" s="2" t="s">
        <v>340</v>
      </c>
      <c r="BV127" s="435" t="s">
        <v>117</v>
      </c>
      <c r="BW127" s="2"/>
      <c r="BX127" s="518">
        <f t="shared" si="162"/>
        <v>26.360320933625093</v>
      </c>
      <c r="BY127" s="2" t="s">
        <v>292</v>
      </c>
      <c r="BZ127" s="531" t="e">
        <f aca="true" t="shared" si="169" ref="BZ127:BZ136">BX127*B127</f>
        <v>#N/A</v>
      </c>
      <c r="CA127" s="2" t="s">
        <v>290</v>
      </c>
      <c r="CB127" s="553" t="s">
        <v>117</v>
      </c>
      <c r="CC127" s="2"/>
      <c r="CD127" s="435" t="s">
        <v>117</v>
      </c>
      <c r="CE127" s="2"/>
      <c r="CF127" s="435" t="s">
        <v>117</v>
      </c>
      <c r="CG127" s="2"/>
      <c r="CH127" s="435" t="s">
        <v>117</v>
      </c>
      <c r="CI127" s="410"/>
    </row>
    <row r="128" spans="1:87" ht="12.75">
      <c r="A128" s="55" t="s">
        <v>45</v>
      </c>
      <c r="B128" s="359" t="e">
        <f>HLOOKUP('HEALTH INEQUALITIES TOOL'!$C$5,LookUpData!$B$1:$CH$256,LookUpData!CN128,FALSE)</f>
        <v>#N/A</v>
      </c>
      <c r="C128" s="2" t="s">
        <v>343</v>
      </c>
      <c r="D128" s="363" t="e">
        <f>LookUpData!CI128*B128</f>
        <v>#N/A</v>
      </c>
      <c r="E128" s="2" t="s">
        <v>350</v>
      </c>
      <c r="F128" s="401" t="e">
        <f t="shared" si="163"/>
        <v>#N/A</v>
      </c>
      <c r="G128" s="2"/>
      <c r="H128" s="88">
        <v>0.209</v>
      </c>
      <c r="I128" s="2" t="s">
        <v>134</v>
      </c>
      <c r="J128" s="585">
        <v>0.4</v>
      </c>
      <c r="K128" s="2" t="s">
        <v>300</v>
      </c>
      <c r="L128" s="435" t="s">
        <v>117</v>
      </c>
      <c r="M128" s="2"/>
      <c r="N128" s="429">
        <f t="shared" si="152"/>
        <v>0.23559999999999998</v>
      </c>
      <c r="O128" s="2" t="s">
        <v>137</v>
      </c>
      <c r="P128" s="168" t="e">
        <f t="shared" si="153"/>
        <v>#N/A</v>
      </c>
      <c r="Q128" s="44" t="s">
        <v>138</v>
      </c>
      <c r="R128" s="125" t="e">
        <f t="shared" si="154"/>
        <v>#N/A</v>
      </c>
      <c r="S128" s="2" t="s">
        <v>146</v>
      </c>
      <c r="T128" s="119" t="e">
        <f t="shared" si="155"/>
        <v>#N/A</v>
      </c>
      <c r="U128" s="2" t="s">
        <v>105</v>
      </c>
      <c r="V128" s="444" t="s">
        <v>117</v>
      </c>
      <c r="W128" s="44"/>
      <c r="X128" s="468" t="e">
        <f t="shared" si="112"/>
        <v>#N/A</v>
      </c>
      <c r="Y128" s="126" t="s">
        <v>102</v>
      </c>
      <c r="Z128" s="152" t="e">
        <f t="shared" si="113"/>
        <v>#N/A</v>
      </c>
      <c r="AA128" s="142">
        <v>30</v>
      </c>
      <c r="AB128" s="147">
        <v>0.5</v>
      </c>
      <c r="AC128" s="142">
        <v>5</v>
      </c>
      <c r="AD128" s="152" t="e">
        <f t="shared" si="114"/>
        <v>#N/A</v>
      </c>
      <c r="AE128" s="152" t="e">
        <f t="shared" si="120"/>
        <v>#N/A</v>
      </c>
      <c r="AF128" s="142" t="e">
        <f t="shared" si="150"/>
        <v>#N/A</v>
      </c>
      <c r="AG128" s="142" t="e">
        <f t="shared" si="146"/>
        <v>#N/A</v>
      </c>
      <c r="AH128" s="142" t="e">
        <f t="shared" si="147"/>
        <v>#N/A</v>
      </c>
      <c r="AI128" s="141" t="e">
        <f>SUM(AH128:AH$139)</f>
        <v>#N/A</v>
      </c>
      <c r="AJ128" s="168" t="e">
        <f t="shared" si="164"/>
        <v>#N/A</v>
      </c>
      <c r="AK128" s="126" t="s">
        <v>320</v>
      </c>
      <c r="AL128" s="444" t="s">
        <v>117</v>
      </c>
      <c r="AM128" s="126"/>
      <c r="AN128" s="168" t="e">
        <f t="shared" si="156"/>
        <v>#N/A</v>
      </c>
      <c r="AO128" s="164" t="s">
        <v>105</v>
      </c>
      <c r="AP128" s="387">
        <v>1.39</v>
      </c>
      <c r="AQ128" s="126" t="s">
        <v>323</v>
      </c>
      <c r="AR128" s="187">
        <f t="shared" si="157"/>
        <v>0.08415179634466663</v>
      </c>
      <c r="AS128" s="2" t="s">
        <v>325</v>
      </c>
      <c r="AT128" s="563" t="e">
        <f t="shared" si="158"/>
        <v>#N/A</v>
      </c>
      <c r="AU128" s="561" t="s">
        <v>327</v>
      </c>
      <c r="AV128" s="563" t="e">
        <f t="shared" si="165"/>
        <v>#N/A</v>
      </c>
      <c r="AW128" s="561" t="s">
        <v>327</v>
      </c>
      <c r="AX128" s="564" t="e">
        <f t="shared" si="166"/>
        <v>#N/A</v>
      </c>
      <c r="AY128" s="126" t="s">
        <v>329</v>
      </c>
      <c r="AZ128" s="140" t="e">
        <f t="shared" si="159"/>
        <v>#N/A</v>
      </c>
      <c r="BA128" s="126" t="s">
        <v>331</v>
      </c>
      <c r="BB128" s="147" t="e">
        <f t="shared" si="167"/>
        <v>#N/A</v>
      </c>
      <c r="BC128" s="126" t="s">
        <v>333</v>
      </c>
      <c r="BD128" s="147" t="e">
        <f t="shared" si="160"/>
        <v>#N/A</v>
      </c>
      <c r="BE128" s="126" t="s">
        <v>334</v>
      </c>
      <c r="BF128" s="142" t="e">
        <f t="shared" si="161"/>
        <v>#N/A</v>
      </c>
      <c r="BG128" s="126" t="s">
        <v>331</v>
      </c>
      <c r="BH128" s="142" t="e">
        <f t="shared" si="168"/>
        <v>#N/A</v>
      </c>
      <c r="BI128" s="126" t="s">
        <v>337</v>
      </c>
      <c r="BJ128" s="196" t="e">
        <f t="shared" si="116"/>
        <v>#N/A</v>
      </c>
      <c r="BK128" s="126" t="s">
        <v>338</v>
      </c>
      <c r="BL128" s="152" t="e">
        <f t="shared" si="117"/>
        <v>#N/A</v>
      </c>
      <c r="BM128" s="152" t="e">
        <f t="shared" si="122"/>
        <v>#N/A</v>
      </c>
      <c r="BN128" s="142" t="e">
        <f t="shared" si="151"/>
        <v>#N/A</v>
      </c>
      <c r="BO128" s="142" t="e">
        <f t="shared" si="148"/>
        <v>#N/A</v>
      </c>
      <c r="BP128" s="142" t="e">
        <f t="shared" si="149"/>
        <v>#N/A</v>
      </c>
      <c r="BQ128" s="142" t="e">
        <f>SUM(BP128:$BP$139)</f>
        <v>#N/A</v>
      </c>
      <c r="BR128" s="213" t="e">
        <f t="shared" si="124"/>
        <v>#N/A</v>
      </c>
      <c r="BS128" s="270" t="e">
        <f t="shared" si="119"/>
        <v>#N/A</v>
      </c>
      <c r="BT128" s="514">
        <v>26</v>
      </c>
      <c r="BU128" s="2" t="s">
        <v>340</v>
      </c>
      <c r="BV128" s="435" t="s">
        <v>117</v>
      </c>
      <c r="BW128" s="2"/>
      <c r="BX128" s="518">
        <f t="shared" si="162"/>
        <v>26.360320933625093</v>
      </c>
      <c r="BY128" s="2" t="s">
        <v>292</v>
      </c>
      <c r="BZ128" s="531" t="e">
        <f t="shared" si="169"/>
        <v>#N/A</v>
      </c>
      <c r="CA128" s="2" t="s">
        <v>290</v>
      </c>
      <c r="CB128" s="553" t="s">
        <v>117</v>
      </c>
      <c r="CC128" s="2"/>
      <c r="CD128" s="435" t="s">
        <v>117</v>
      </c>
      <c r="CE128" s="2"/>
      <c r="CF128" s="435" t="s">
        <v>117</v>
      </c>
      <c r="CG128" s="2"/>
      <c r="CH128" s="435" t="s">
        <v>117</v>
      </c>
      <c r="CI128" s="410"/>
    </row>
    <row r="129" spans="1:87" ht="12.75">
      <c r="A129" s="55" t="s">
        <v>46</v>
      </c>
      <c r="B129" s="359" t="e">
        <f>HLOOKUP('HEALTH INEQUALITIES TOOL'!$C$5,LookUpData!$B$1:$CH$256,LookUpData!CN129,FALSE)</f>
        <v>#N/A</v>
      </c>
      <c r="C129" s="2" t="s">
        <v>343</v>
      </c>
      <c r="D129" s="363" t="e">
        <f>LookUpData!CI129*B129</f>
        <v>#N/A</v>
      </c>
      <c r="E129" s="2" t="s">
        <v>350</v>
      </c>
      <c r="F129" s="401" t="e">
        <f t="shared" si="163"/>
        <v>#N/A</v>
      </c>
      <c r="G129" s="2"/>
      <c r="H129" s="88">
        <v>0.306</v>
      </c>
      <c r="I129" s="2" t="s">
        <v>134</v>
      </c>
      <c r="J129" s="585">
        <v>0.4</v>
      </c>
      <c r="K129" s="2" t="s">
        <v>300</v>
      </c>
      <c r="L129" s="435" t="s">
        <v>117</v>
      </c>
      <c r="M129" s="2"/>
      <c r="N129" s="429">
        <f t="shared" si="152"/>
        <v>0.3449454545454545</v>
      </c>
      <c r="O129" s="2" t="s">
        <v>137</v>
      </c>
      <c r="P129" s="168" t="e">
        <f t="shared" si="153"/>
        <v>#N/A</v>
      </c>
      <c r="Q129" s="44" t="s">
        <v>138</v>
      </c>
      <c r="R129" s="125" t="e">
        <f t="shared" si="154"/>
        <v>#N/A</v>
      </c>
      <c r="S129" s="2" t="s">
        <v>146</v>
      </c>
      <c r="T129" s="119" t="e">
        <f t="shared" si="155"/>
        <v>#N/A</v>
      </c>
      <c r="U129" s="2" t="s">
        <v>105</v>
      </c>
      <c r="V129" s="444" t="s">
        <v>117</v>
      </c>
      <c r="W129" s="44"/>
      <c r="X129" s="468" t="e">
        <f t="shared" si="112"/>
        <v>#N/A</v>
      </c>
      <c r="Y129" s="126" t="s">
        <v>102</v>
      </c>
      <c r="Z129" s="152" t="e">
        <f t="shared" si="113"/>
        <v>#N/A</v>
      </c>
      <c r="AA129" s="142">
        <v>35</v>
      </c>
      <c r="AB129" s="147">
        <v>0.5</v>
      </c>
      <c r="AC129" s="142">
        <v>5</v>
      </c>
      <c r="AD129" s="152" t="e">
        <f t="shared" si="114"/>
        <v>#N/A</v>
      </c>
      <c r="AE129" s="152" t="e">
        <f t="shared" si="120"/>
        <v>#N/A</v>
      </c>
      <c r="AF129" s="142" t="e">
        <f t="shared" si="150"/>
        <v>#N/A</v>
      </c>
      <c r="AG129" s="142" t="e">
        <f t="shared" si="146"/>
        <v>#N/A</v>
      </c>
      <c r="AH129" s="142" t="e">
        <f t="shared" si="147"/>
        <v>#N/A</v>
      </c>
      <c r="AI129" s="141" t="e">
        <f>SUM(AH129:AH$139)</f>
        <v>#N/A</v>
      </c>
      <c r="AJ129" s="168" t="e">
        <f t="shared" si="164"/>
        <v>#N/A</v>
      </c>
      <c r="AK129" s="126" t="s">
        <v>320</v>
      </c>
      <c r="AL129" s="444" t="s">
        <v>117</v>
      </c>
      <c r="AM129" s="126"/>
      <c r="AN129" s="168" t="e">
        <f t="shared" si="156"/>
        <v>#N/A</v>
      </c>
      <c r="AO129" s="164" t="s">
        <v>105</v>
      </c>
      <c r="AP129" s="387">
        <v>1.39</v>
      </c>
      <c r="AQ129" s="126" t="s">
        <v>323</v>
      </c>
      <c r="AR129" s="187">
        <f t="shared" si="157"/>
        <v>0.11857674824692925</v>
      </c>
      <c r="AS129" s="2" t="s">
        <v>325</v>
      </c>
      <c r="AT129" s="563" t="e">
        <f t="shared" si="158"/>
        <v>#N/A</v>
      </c>
      <c r="AU129" s="561" t="s">
        <v>327</v>
      </c>
      <c r="AV129" s="563" t="e">
        <f t="shared" si="165"/>
        <v>#N/A</v>
      </c>
      <c r="AW129" s="561" t="s">
        <v>327</v>
      </c>
      <c r="AX129" s="564" t="e">
        <f t="shared" si="166"/>
        <v>#N/A</v>
      </c>
      <c r="AY129" s="126" t="s">
        <v>329</v>
      </c>
      <c r="AZ129" s="140" t="e">
        <f t="shared" si="159"/>
        <v>#N/A</v>
      </c>
      <c r="BA129" s="126" t="s">
        <v>331</v>
      </c>
      <c r="BB129" s="147" t="e">
        <f t="shared" si="167"/>
        <v>#N/A</v>
      </c>
      <c r="BC129" s="126" t="s">
        <v>333</v>
      </c>
      <c r="BD129" s="147" t="e">
        <f t="shared" si="160"/>
        <v>#N/A</v>
      </c>
      <c r="BE129" s="126" t="s">
        <v>334</v>
      </c>
      <c r="BF129" s="142" t="e">
        <f t="shared" si="161"/>
        <v>#N/A</v>
      </c>
      <c r="BG129" s="126" t="s">
        <v>331</v>
      </c>
      <c r="BH129" s="142" t="e">
        <f t="shared" si="168"/>
        <v>#N/A</v>
      </c>
      <c r="BI129" s="126" t="s">
        <v>337</v>
      </c>
      <c r="BJ129" s="196" t="e">
        <f t="shared" si="116"/>
        <v>#N/A</v>
      </c>
      <c r="BK129" s="126" t="s">
        <v>338</v>
      </c>
      <c r="BL129" s="152" t="e">
        <f t="shared" si="117"/>
        <v>#N/A</v>
      </c>
      <c r="BM129" s="152" t="e">
        <f t="shared" si="122"/>
        <v>#N/A</v>
      </c>
      <c r="BN129" s="142" t="e">
        <f t="shared" si="151"/>
        <v>#N/A</v>
      </c>
      <c r="BO129" s="142" t="e">
        <f t="shared" si="148"/>
        <v>#N/A</v>
      </c>
      <c r="BP129" s="142" t="e">
        <f t="shared" si="149"/>
        <v>#N/A</v>
      </c>
      <c r="BQ129" s="142" t="e">
        <f>SUM(BP129:$BP$139)</f>
        <v>#N/A</v>
      </c>
      <c r="BR129" s="213" t="e">
        <f t="shared" si="124"/>
        <v>#N/A</v>
      </c>
      <c r="BS129" s="270" t="e">
        <f t="shared" si="119"/>
        <v>#N/A</v>
      </c>
      <c r="BT129" s="514">
        <v>27.6</v>
      </c>
      <c r="BU129" s="2" t="s">
        <v>340</v>
      </c>
      <c r="BV129" s="435" t="s">
        <v>117</v>
      </c>
      <c r="BW129" s="2"/>
      <c r="BX129" s="518">
        <f t="shared" si="162"/>
        <v>27.982494529540485</v>
      </c>
      <c r="BY129" s="2" t="s">
        <v>292</v>
      </c>
      <c r="BZ129" s="531" t="e">
        <f t="shared" si="169"/>
        <v>#N/A</v>
      </c>
      <c r="CA129" s="2" t="s">
        <v>290</v>
      </c>
      <c r="CB129" s="553" t="s">
        <v>117</v>
      </c>
      <c r="CC129" s="2"/>
      <c r="CD129" s="435" t="s">
        <v>117</v>
      </c>
      <c r="CE129" s="2"/>
      <c r="CF129" s="435" t="s">
        <v>117</v>
      </c>
      <c r="CG129" s="2"/>
      <c r="CH129" s="435" t="s">
        <v>117</v>
      </c>
      <c r="CI129" s="410"/>
    </row>
    <row r="130" spans="1:87" ht="12.75">
      <c r="A130" s="55" t="s">
        <v>47</v>
      </c>
      <c r="B130" s="359" t="e">
        <f>HLOOKUP('HEALTH INEQUALITIES TOOL'!$C$5,LookUpData!$B$1:$CH$256,LookUpData!CN130,FALSE)</f>
        <v>#N/A</v>
      </c>
      <c r="C130" s="2" t="s">
        <v>343</v>
      </c>
      <c r="D130" s="363" t="e">
        <f>LookUpData!CI130*B130</f>
        <v>#N/A</v>
      </c>
      <c r="E130" s="2" t="s">
        <v>350</v>
      </c>
      <c r="F130" s="401" t="e">
        <f t="shared" si="163"/>
        <v>#N/A</v>
      </c>
      <c r="G130" s="2"/>
      <c r="H130" s="88">
        <v>0.306</v>
      </c>
      <c r="I130" s="2" t="s">
        <v>134</v>
      </c>
      <c r="J130" s="585">
        <v>0.4</v>
      </c>
      <c r="K130" s="2" t="s">
        <v>300</v>
      </c>
      <c r="L130" s="435" t="s">
        <v>117</v>
      </c>
      <c r="M130" s="2"/>
      <c r="N130" s="429">
        <f t="shared" si="152"/>
        <v>0.3449454545454545</v>
      </c>
      <c r="O130" s="2" t="s">
        <v>137</v>
      </c>
      <c r="P130" s="168" t="e">
        <f t="shared" si="153"/>
        <v>#N/A</v>
      </c>
      <c r="Q130" s="44" t="s">
        <v>138</v>
      </c>
      <c r="R130" s="125" t="e">
        <f t="shared" si="154"/>
        <v>#N/A</v>
      </c>
      <c r="S130" s="2" t="s">
        <v>146</v>
      </c>
      <c r="T130" s="119" t="e">
        <f t="shared" si="155"/>
        <v>#N/A</v>
      </c>
      <c r="U130" s="2" t="s">
        <v>105</v>
      </c>
      <c r="V130" s="444" t="s">
        <v>117</v>
      </c>
      <c r="W130" s="44"/>
      <c r="X130" s="468" t="e">
        <f t="shared" si="112"/>
        <v>#N/A</v>
      </c>
      <c r="Y130" s="126" t="s">
        <v>102</v>
      </c>
      <c r="Z130" s="152" t="e">
        <f t="shared" si="113"/>
        <v>#N/A</v>
      </c>
      <c r="AA130" s="142">
        <v>40</v>
      </c>
      <c r="AB130" s="147">
        <v>0.5</v>
      </c>
      <c r="AC130" s="142">
        <v>5</v>
      </c>
      <c r="AD130" s="152" t="e">
        <f t="shared" si="114"/>
        <v>#N/A</v>
      </c>
      <c r="AE130" s="152" t="e">
        <f t="shared" si="120"/>
        <v>#N/A</v>
      </c>
      <c r="AF130" s="142" t="e">
        <f t="shared" si="150"/>
        <v>#N/A</v>
      </c>
      <c r="AG130" s="142" t="e">
        <f t="shared" si="146"/>
        <v>#N/A</v>
      </c>
      <c r="AH130" s="142" t="e">
        <f t="shared" si="147"/>
        <v>#N/A</v>
      </c>
      <c r="AI130" s="141" t="e">
        <f>SUM(AH130:AH$139)</f>
        <v>#N/A</v>
      </c>
      <c r="AJ130" s="168" t="e">
        <f t="shared" si="164"/>
        <v>#N/A</v>
      </c>
      <c r="AK130" s="126" t="s">
        <v>320</v>
      </c>
      <c r="AL130" s="444" t="s">
        <v>117</v>
      </c>
      <c r="AM130" s="126"/>
      <c r="AN130" s="168" t="e">
        <f t="shared" si="156"/>
        <v>#N/A</v>
      </c>
      <c r="AO130" s="164" t="s">
        <v>105</v>
      </c>
      <c r="AP130" s="387">
        <v>1.39</v>
      </c>
      <c r="AQ130" s="126" t="s">
        <v>323</v>
      </c>
      <c r="AR130" s="187">
        <f t="shared" si="157"/>
        <v>0.11857674824692925</v>
      </c>
      <c r="AS130" s="2" t="s">
        <v>325</v>
      </c>
      <c r="AT130" s="563" t="e">
        <f t="shared" si="158"/>
        <v>#N/A</v>
      </c>
      <c r="AU130" s="561" t="s">
        <v>327</v>
      </c>
      <c r="AV130" s="563" t="e">
        <f t="shared" si="165"/>
        <v>#N/A</v>
      </c>
      <c r="AW130" s="561" t="s">
        <v>327</v>
      </c>
      <c r="AX130" s="564" t="e">
        <f t="shared" si="166"/>
        <v>#N/A</v>
      </c>
      <c r="AY130" s="126" t="s">
        <v>329</v>
      </c>
      <c r="AZ130" s="140" t="e">
        <f t="shared" si="159"/>
        <v>#N/A</v>
      </c>
      <c r="BA130" s="126" t="s">
        <v>331</v>
      </c>
      <c r="BB130" s="147" t="e">
        <f t="shared" si="167"/>
        <v>#N/A</v>
      </c>
      <c r="BC130" s="126" t="s">
        <v>333</v>
      </c>
      <c r="BD130" s="147" t="e">
        <f t="shared" si="160"/>
        <v>#N/A</v>
      </c>
      <c r="BE130" s="126" t="s">
        <v>334</v>
      </c>
      <c r="BF130" s="142" t="e">
        <f t="shared" si="161"/>
        <v>#N/A</v>
      </c>
      <c r="BG130" s="126" t="s">
        <v>331</v>
      </c>
      <c r="BH130" s="142" t="e">
        <f t="shared" si="168"/>
        <v>#N/A</v>
      </c>
      <c r="BI130" s="126" t="s">
        <v>337</v>
      </c>
      <c r="BJ130" s="196" t="e">
        <f t="shared" si="116"/>
        <v>#N/A</v>
      </c>
      <c r="BK130" s="126" t="s">
        <v>338</v>
      </c>
      <c r="BL130" s="152" t="e">
        <f t="shared" si="117"/>
        <v>#N/A</v>
      </c>
      <c r="BM130" s="152" t="e">
        <f t="shared" si="122"/>
        <v>#N/A</v>
      </c>
      <c r="BN130" s="142" t="e">
        <f t="shared" si="151"/>
        <v>#N/A</v>
      </c>
      <c r="BO130" s="142" t="e">
        <f t="shared" si="148"/>
        <v>#N/A</v>
      </c>
      <c r="BP130" s="142" t="e">
        <f t="shared" si="149"/>
        <v>#N/A</v>
      </c>
      <c r="BQ130" s="142" t="e">
        <f>SUM(BP130:$BP$139)</f>
        <v>#N/A</v>
      </c>
      <c r="BR130" s="213" t="e">
        <f t="shared" si="124"/>
        <v>#N/A</v>
      </c>
      <c r="BS130" s="270" t="e">
        <f t="shared" si="119"/>
        <v>#N/A</v>
      </c>
      <c r="BT130" s="514">
        <v>27.6</v>
      </c>
      <c r="BU130" s="2" t="s">
        <v>340</v>
      </c>
      <c r="BV130" s="435" t="s">
        <v>117</v>
      </c>
      <c r="BW130" s="2"/>
      <c r="BX130" s="518">
        <f t="shared" si="162"/>
        <v>27.982494529540485</v>
      </c>
      <c r="BY130" s="2" t="s">
        <v>292</v>
      </c>
      <c r="BZ130" s="531" t="e">
        <f t="shared" si="169"/>
        <v>#N/A</v>
      </c>
      <c r="CA130" s="2" t="s">
        <v>290</v>
      </c>
      <c r="CB130" s="553" t="s">
        <v>117</v>
      </c>
      <c r="CC130" s="2"/>
      <c r="CD130" s="435" t="s">
        <v>117</v>
      </c>
      <c r="CE130" s="2"/>
      <c r="CF130" s="435" t="s">
        <v>117</v>
      </c>
      <c r="CG130" s="2"/>
      <c r="CH130" s="435" t="s">
        <v>117</v>
      </c>
      <c r="CI130" s="410"/>
    </row>
    <row r="131" spans="1:87" ht="12.75">
      <c r="A131" s="55" t="s">
        <v>48</v>
      </c>
      <c r="B131" s="359" t="e">
        <f>HLOOKUP('HEALTH INEQUALITIES TOOL'!$C$5,LookUpData!$B$1:$CH$256,LookUpData!CN131,FALSE)</f>
        <v>#N/A</v>
      </c>
      <c r="C131" s="2" t="s">
        <v>343</v>
      </c>
      <c r="D131" s="363" t="e">
        <f>LookUpData!CI131*B131</f>
        <v>#N/A</v>
      </c>
      <c r="E131" s="2" t="s">
        <v>350</v>
      </c>
      <c r="F131" s="401" t="e">
        <f t="shared" si="163"/>
        <v>#N/A</v>
      </c>
      <c r="G131" s="2"/>
      <c r="H131" s="88">
        <v>0.3</v>
      </c>
      <c r="I131" s="2" t="s">
        <v>134</v>
      </c>
      <c r="J131" s="585">
        <v>0.4</v>
      </c>
      <c r="K131" s="2" t="s">
        <v>300</v>
      </c>
      <c r="L131" s="435" t="s">
        <v>117</v>
      </c>
      <c r="M131" s="2"/>
      <c r="N131" s="429">
        <f t="shared" si="152"/>
        <v>0.33818181818181814</v>
      </c>
      <c r="O131" s="2" t="s">
        <v>137</v>
      </c>
      <c r="P131" s="168" t="e">
        <f t="shared" si="153"/>
        <v>#N/A</v>
      </c>
      <c r="Q131" s="44" t="s">
        <v>138</v>
      </c>
      <c r="R131" s="125" t="e">
        <f t="shared" si="154"/>
        <v>#N/A</v>
      </c>
      <c r="S131" s="2" t="s">
        <v>146</v>
      </c>
      <c r="T131" s="119" t="e">
        <f t="shared" si="155"/>
        <v>#N/A</v>
      </c>
      <c r="U131" s="2" t="s">
        <v>105</v>
      </c>
      <c r="V131" s="444" t="s">
        <v>117</v>
      </c>
      <c r="W131" s="44"/>
      <c r="X131" s="468" t="e">
        <f t="shared" si="112"/>
        <v>#N/A</v>
      </c>
      <c r="Y131" s="126" t="s">
        <v>102</v>
      </c>
      <c r="Z131" s="152" t="e">
        <f t="shared" si="113"/>
        <v>#N/A</v>
      </c>
      <c r="AA131" s="142">
        <v>45</v>
      </c>
      <c r="AB131" s="147">
        <v>0.5</v>
      </c>
      <c r="AC131" s="142">
        <v>5</v>
      </c>
      <c r="AD131" s="152" t="e">
        <f t="shared" si="114"/>
        <v>#N/A</v>
      </c>
      <c r="AE131" s="152" t="e">
        <f t="shared" si="120"/>
        <v>#N/A</v>
      </c>
      <c r="AF131" s="142" t="e">
        <f t="shared" si="150"/>
        <v>#N/A</v>
      </c>
      <c r="AG131" s="142" t="e">
        <f t="shared" si="146"/>
        <v>#N/A</v>
      </c>
      <c r="AH131" s="142" t="e">
        <f t="shared" si="147"/>
        <v>#N/A</v>
      </c>
      <c r="AI131" s="141" t="e">
        <f>SUM(AH131:AH$139)</f>
        <v>#N/A</v>
      </c>
      <c r="AJ131" s="168" t="e">
        <f t="shared" si="164"/>
        <v>#N/A</v>
      </c>
      <c r="AK131" s="126" t="s">
        <v>320</v>
      </c>
      <c r="AL131" s="444" t="s">
        <v>117</v>
      </c>
      <c r="AM131" s="126"/>
      <c r="AN131" s="168" t="e">
        <f t="shared" si="156"/>
        <v>#N/A</v>
      </c>
      <c r="AO131" s="164" t="s">
        <v>105</v>
      </c>
      <c r="AP131" s="387">
        <v>1.39</v>
      </c>
      <c r="AQ131" s="126" t="s">
        <v>323</v>
      </c>
      <c r="AR131" s="187">
        <f t="shared" si="157"/>
        <v>0.11652263308381786</v>
      </c>
      <c r="AS131" s="2" t="s">
        <v>325</v>
      </c>
      <c r="AT131" s="563" t="e">
        <f t="shared" si="158"/>
        <v>#N/A</v>
      </c>
      <c r="AU131" s="561" t="s">
        <v>327</v>
      </c>
      <c r="AV131" s="563" t="e">
        <f t="shared" si="165"/>
        <v>#N/A</v>
      </c>
      <c r="AW131" s="561" t="s">
        <v>327</v>
      </c>
      <c r="AX131" s="564" t="e">
        <f t="shared" si="166"/>
        <v>#N/A</v>
      </c>
      <c r="AY131" s="126" t="s">
        <v>329</v>
      </c>
      <c r="AZ131" s="140" t="e">
        <f t="shared" si="159"/>
        <v>#N/A</v>
      </c>
      <c r="BA131" s="126" t="s">
        <v>331</v>
      </c>
      <c r="BB131" s="147" t="e">
        <f t="shared" si="167"/>
        <v>#N/A</v>
      </c>
      <c r="BC131" s="126" t="s">
        <v>333</v>
      </c>
      <c r="BD131" s="147" t="e">
        <f t="shared" si="160"/>
        <v>#N/A</v>
      </c>
      <c r="BE131" s="126" t="s">
        <v>334</v>
      </c>
      <c r="BF131" s="142" t="e">
        <f t="shared" si="161"/>
        <v>#N/A</v>
      </c>
      <c r="BG131" s="126" t="s">
        <v>331</v>
      </c>
      <c r="BH131" s="142" t="e">
        <f t="shared" si="168"/>
        <v>#N/A</v>
      </c>
      <c r="BI131" s="126" t="s">
        <v>337</v>
      </c>
      <c r="BJ131" s="196" t="e">
        <f t="shared" si="116"/>
        <v>#N/A</v>
      </c>
      <c r="BK131" s="126" t="s">
        <v>338</v>
      </c>
      <c r="BL131" s="152" t="e">
        <f t="shared" si="117"/>
        <v>#N/A</v>
      </c>
      <c r="BM131" s="152" t="e">
        <f t="shared" si="122"/>
        <v>#N/A</v>
      </c>
      <c r="BN131" s="142" t="e">
        <f t="shared" si="151"/>
        <v>#N/A</v>
      </c>
      <c r="BO131" s="142" t="e">
        <f t="shared" si="148"/>
        <v>#N/A</v>
      </c>
      <c r="BP131" s="142" t="e">
        <f t="shared" si="149"/>
        <v>#N/A</v>
      </c>
      <c r="BQ131" s="142" t="e">
        <f>SUM(BP131:$BP$139)</f>
        <v>#N/A</v>
      </c>
      <c r="BR131" s="213" t="e">
        <f t="shared" si="124"/>
        <v>#N/A</v>
      </c>
      <c r="BS131" s="270" t="e">
        <f t="shared" si="119"/>
        <v>#N/A</v>
      </c>
      <c r="BT131" s="514">
        <v>28</v>
      </c>
      <c r="BU131" s="2" t="s">
        <v>340</v>
      </c>
      <c r="BV131" s="435" t="s">
        <v>117</v>
      </c>
      <c r="BW131" s="2"/>
      <c r="BX131" s="518">
        <f t="shared" si="162"/>
        <v>28.38803792851933</v>
      </c>
      <c r="BY131" s="2" t="s">
        <v>292</v>
      </c>
      <c r="BZ131" s="531" t="e">
        <f t="shared" si="169"/>
        <v>#N/A</v>
      </c>
      <c r="CA131" s="2" t="s">
        <v>290</v>
      </c>
      <c r="CB131" s="553" t="s">
        <v>117</v>
      </c>
      <c r="CC131" s="2"/>
      <c r="CD131" s="435" t="s">
        <v>117</v>
      </c>
      <c r="CE131" s="2"/>
      <c r="CF131" s="435" t="s">
        <v>117</v>
      </c>
      <c r="CG131" s="2"/>
      <c r="CH131" s="435" t="s">
        <v>117</v>
      </c>
      <c r="CI131" s="410"/>
    </row>
    <row r="132" spans="1:87" ht="12.75">
      <c r="A132" s="55" t="s">
        <v>49</v>
      </c>
      <c r="B132" s="359" t="e">
        <f>HLOOKUP('HEALTH INEQUALITIES TOOL'!$C$5,LookUpData!$B$1:$CH$256,LookUpData!CN132,FALSE)</f>
        <v>#N/A</v>
      </c>
      <c r="C132" s="2" t="s">
        <v>343</v>
      </c>
      <c r="D132" s="363" t="e">
        <f>LookUpData!CI132*B132</f>
        <v>#N/A</v>
      </c>
      <c r="E132" s="2" t="s">
        <v>350</v>
      </c>
      <c r="F132" s="401" t="e">
        <f t="shared" si="163"/>
        <v>#N/A</v>
      </c>
      <c r="G132" s="2"/>
      <c r="H132" s="88">
        <v>0.3</v>
      </c>
      <c r="I132" s="2" t="s">
        <v>134</v>
      </c>
      <c r="J132" s="585">
        <v>0.4</v>
      </c>
      <c r="K132" s="2" t="s">
        <v>300</v>
      </c>
      <c r="L132" s="435" t="s">
        <v>117</v>
      </c>
      <c r="M132" s="2"/>
      <c r="N132" s="429">
        <f t="shared" si="152"/>
        <v>0.33818181818181814</v>
      </c>
      <c r="O132" s="2" t="s">
        <v>137</v>
      </c>
      <c r="P132" s="168" t="e">
        <f t="shared" si="153"/>
        <v>#N/A</v>
      </c>
      <c r="Q132" s="44" t="s">
        <v>138</v>
      </c>
      <c r="R132" s="125" t="e">
        <f t="shared" si="154"/>
        <v>#N/A</v>
      </c>
      <c r="S132" s="2" t="s">
        <v>146</v>
      </c>
      <c r="T132" s="119" t="e">
        <f t="shared" si="155"/>
        <v>#N/A</v>
      </c>
      <c r="U132" s="2" t="s">
        <v>105</v>
      </c>
      <c r="V132" s="444" t="s">
        <v>117</v>
      </c>
      <c r="W132" s="44"/>
      <c r="X132" s="468" t="e">
        <f t="shared" si="112"/>
        <v>#N/A</v>
      </c>
      <c r="Y132" s="126" t="s">
        <v>102</v>
      </c>
      <c r="Z132" s="152" t="e">
        <f t="shared" si="113"/>
        <v>#N/A</v>
      </c>
      <c r="AA132" s="142">
        <v>50</v>
      </c>
      <c r="AB132" s="147">
        <v>0.5</v>
      </c>
      <c r="AC132" s="142">
        <v>5</v>
      </c>
      <c r="AD132" s="152" t="e">
        <f t="shared" si="114"/>
        <v>#N/A</v>
      </c>
      <c r="AE132" s="152" t="e">
        <f t="shared" si="120"/>
        <v>#N/A</v>
      </c>
      <c r="AF132" s="142" t="e">
        <f t="shared" si="150"/>
        <v>#N/A</v>
      </c>
      <c r="AG132" s="142" t="e">
        <f t="shared" si="146"/>
        <v>#N/A</v>
      </c>
      <c r="AH132" s="142" t="e">
        <f t="shared" si="147"/>
        <v>#N/A</v>
      </c>
      <c r="AI132" s="141" t="e">
        <f>SUM(AH132:AH$139)</f>
        <v>#N/A</v>
      </c>
      <c r="AJ132" s="168" t="e">
        <f t="shared" si="164"/>
        <v>#N/A</v>
      </c>
      <c r="AK132" s="126" t="s">
        <v>320</v>
      </c>
      <c r="AL132" s="444" t="s">
        <v>117</v>
      </c>
      <c r="AM132" s="126"/>
      <c r="AN132" s="168" t="e">
        <f t="shared" si="156"/>
        <v>#N/A</v>
      </c>
      <c r="AO132" s="164" t="s">
        <v>105</v>
      </c>
      <c r="AP132" s="387">
        <v>1.39</v>
      </c>
      <c r="AQ132" s="126" t="s">
        <v>323</v>
      </c>
      <c r="AR132" s="187">
        <f t="shared" si="157"/>
        <v>0.11652263308381786</v>
      </c>
      <c r="AS132" s="2" t="s">
        <v>325</v>
      </c>
      <c r="AT132" s="563" t="e">
        <f t="shared" si="158"/>
        <v>#N/A</v>
      </c>
      <c r="AU132" s="561" t="s">
        <v>327</v>
      </c>
      <c r="AV132" s="563" t="e">
        <f t="shared" si="165"/>
        <v>#N/A</v>
      </c>
      <c r="AW132" s="561" t="s">
        <v>327</v>
      </c>
      <c r="AX132" s="564" t="e">
        <f t="shared" si="166"/>
        <v>#N/A</v>
      </c>
      <c r="AY132" s="126" t="s">
        <v>329</v>
      </c>
      <c r="AZ132" s="140" t="e">
        <f t="shared" si="159"/>
        <v>#N/A</v>
      </c>
      <c r="BA132" s="126" t="s">
        <v>331</v>
      </c>
      <c r="BB132" s="147" t="e">
        <f t="shared" si="167"/>
        <v>#N/A</v>
      </c>
      <c r="BC132" s="126" t="s">
        <v>333</v>
      </c>
      <c r="BD132" s="147" t="e">
        <f t="shared" si="160"/>
        <v>#N/A</v>
      </c>
      <c r="BE132" s="126" t="s">
        <v>334</v>
      </c>
      <c r="BF132" s="142" t="e">
        <f t="shared" si="161"/>
        <v>#N/A</v>
      </c>
      <c r="BG132" s="126" t="s">
        <v>331</v>
      </c>
      <c r="BH132" s="142" t="e">
        <f t="shared" si="168"/>
        <v>#N/A</v>
      </c>
      <c r="BI132" s="126" t="s">
        <v>337</v>
      </c>
      <c r="BJ132" s="196" t="e">
        <f t="shared" si="116"/>
        <v>#N/A</v>
      </c>
      <c r="BK132" s="126" t="s">
        <v>338</v>
      </c>
      <c r="BL132" s="152" t="e">
        <f t="shared" si="117"/>
        <v>#N/A</v>
      </c>
      <c r="BM132" s="152" t="e">
        <f t="shared" si="122"/>
        <v>#N/A</v>
      </c>
      <c r="BN132" s="142" t="e">
        <f t="shared" si="151"/>
        <v>#N/A</v>
      </c>
      <c r="BO132" s="142" t="e">
        <f t="shared" si="148"/>
        <v>#N/A</v>
      </c>
      <c r="BP132" s="142" t="e">
        <f t="shared" si="149"/>
        <v>#N/A</v>
      </c>
      <c r="BQ132" s="142" t="e">
        <f>SUM(BP132:$BP$139)</f>
        <v>#N/A</v>
      </c>
      <c r="BR132" s="213" t="e">
        <f t="shared" si="124"/>
        <v>#N/A</v>
      </c>
      <c r="BS132" s="270" t="e">
        <f t="shared" si="119"/>
        <v>#N/A</v>
      </c>
      <c r="BT132" s="514">
        <v>28</v>
      </c>
      <c r="BU132" s="2" t="s">
        <v>340</v>
      </c>
      <c r="BV132" s="435" t="s">
        <v>117</v>
      </c>
      <c r="BW132" s="2"/>
      <c r="BX132" s="518">
        <f t="shared" si="162"/>
        <v>28.38803792851933</v>
      </c>
      <c r="BY132" s="2" t="s">
        <v>292</v>
      </c>
      <c r="BZ132" s="531" t="e">
        <f t="shared" si="169"/>
        <v>#N/A</v>
      </c>
      <c r="CA132" s="2" t="s">
        <v>290</v>
      </c>
      <c r="CB132" s="553" t="s">
        <v>117</v>
      </c>
      <c r="CC132" s="2"/>
      <c r="CD132" s="435" t="s">
        <v>117</v>
      </c>
      <c r="CE132" s="2"/>
      <c r="CF132" s="435" t="s">
        <v>117</v>
      </c>
      <c r="CG132" s="2"/>
      <c r="CH132" s="435" t="s">
        <v>117</v>
      </c>
      <c r="CI132" s="410"/>
    </row>
    <row r="133" spans="1:87" ht="12.75">
      <c r="A133" s="55" t="s">
        <v>50</v>
      </c>
      <c r="B133" s="359" t="e">
        <f>HLOOKUP('HEALTH INEQUALITIES TOOL'!$C$5,LookUpData!$B$1:$CH$256,LookUpData!CN133,FALSE)</f>
        <v>#N/A</v>
      </c>
      <c r="C133" s="2" t="s">
        <v>343</v>
      </c>
      <c r="D133" s="363" t="e">
        <f>LookUpData!CI133*B133</f>
        <v>#N/A</v>
      </c>
      <c r="E133" s="2" t="s">
        <v>350</v>
      </c>
      <c r="F133" s="401" t="e">
        <f t="shared" si="163"/>
        <v>#N/A</v>
      </c>
      <c r="G133" s="2"/>
      <c r="H133" s="88">
        <v>0.392</v>
      </c>
      <c r="I133" s="2" t="s">
        <v>134</v>
      </c>
      <c r="J133" s="585">
        <v>0.4</v>
      </c>
      <c r="K133" s="2" t="s">
        <v>300</v>
      </c>
      <c r="L133" s="435" t="s">
        <v>117</v>
      </c>
      <c r="M133" s="2"/>
      <c r="N133" s="429">
        <f t="shared" si="152"/>
        <v>0.44189090909090906</v>
      </c>
      <c r="O133" s="2" t="s">
        <v>137</v>
      </c>
      <c r="P133" s="168" t="e">
        <f t="shared" si="153"/>
        <v>#N/A</v>
      </c>
      <c r="Q133" s="44" t="s">
        <v>138</v>
      </c>
      <c r="R133" s="125" t="e">
        <f t="shared" si="154"/>
        <v>#N/A</v>
      </c>
      <c r="S133" s="2" t="s">
        <v>146</v>
      </c>
      <c r="T133" s="119" t="e">
        <f t="shared" si="155"/>
        <v>#N/A</v>
      </c>
      <c r="U133" s="2" t="s">
        <v>105</v>
      </c>
      <c r="V133" s="444" t="s">
        <v>117</v>
      </c>
      <c r="W133" s="44"/>
      <c r="X133" s="468" t="e">
        <f t="shared" si="112"/>
        <v>#N/A</v>
      </c>
      <c r="Y133" s="126" t="s">
        <v>102</v>
      </c>
      <c r="Z133" s="152" t="e">
        <f t="shared" si="113"/>
        <v>#N/A</v>
      </c>
      <c r="AA133" s="142">
        <v>55</v>
      </c>
      <c r="AB133" s="147">
        <v>0.5</v>
      </c>
      <c r="AC133" s="142">
        <v>5</v>
      </c>
      <c r="AD133" s="152" t="e">
        <f t="shared" si="114"/>
        <v>#N/A</v>
      </c>
      <c r="AE133" s="152" t="e">
        <f t="shared" si="120"/>
        <v>#N/A</v>
      </c>
      <c r="AF133" s="142" t="e">
        <f t="shared" si="150"/>
        <v>#N/A</v>
      </c>
      <c r="AG133" s="142" t="e">
        <f t="shared" si="146"/>
        <v>#N/A</v>
      </c>
      <c r="AH133" s="142" t="e">
        <f t="shared" si="147"/>
        <v>#N/A</v>
      </c>
      <c r="AI133" s="141" t="e">
        <f>SUM(AH133:AH$139)</f>
        <v>#N/A</v>
      </c>
      <c r="AJ133" s="168" t="e">
        <f t="shared" si="164"/>
        <v>#N/A</v>
      </c>
      <c r="AK133" s="126" t="s">
        <v>320</v>
      </c>
      <c r="AL133" s="444" t="s">
        <v>117</v>
      </c>
      <c r="AM133" s="126"/>
      <c r="AN133" s="168" t="e">
        <f t="shared" si="156"/>
        <v>#N/A</v>
      </c>
      <c r="AO133" s="164" t="s">
        <v>105</v>
      </c>
      <c r="AP133" s="387">
        <v>1.39</v>
      </c>
      <c r="AQ133" s="126" t="s">
        <v>323</v>
      </c>
      <c r="AR133" s="187">
        <f t="shared" si="157"/>
        <v>0.1470032829517284</v>
      </c>
      <c r="AS133" s="2" t="s">
        <v>325</v>
      </c>
      <c r="AT133" s="563" t="e">
        <f t="shared" si="158"/>
        <v>#N/A</v>
      </c>
      <c r="AU133" s="561" t="s">
        <v>327</v>
      </c>
      <c r="AV133" s="563" t="e">
        <f t="shared" si="165"/>
        <v>#N/A</v>
      </c>
      <c r="AW133" s="561" t="s">
        <v>327</v>
      </c>
      <c r="AX133" s="564" t="e">
        <f t="shared" si="166"/>
        <v>#N/A</v>
      </c>
      <c r="AY133" s="126" t="s">
        <v>329</v>
      </c>
      <c r="AZ133" s="140" t="e">
        <f t="shared" si="159"/>
        <v>#N/A</v>
      </c>
      <c r="BA133" s="126" t="s">
        <v>331</v>
      </c>
      <c r="BB133" s="147" t="e">
        <f t="shared" si="167"/>
        <v>#N/A</v>
      </c>
      <c r="BC133" s="126" t="s">
        <v>333</v>
      </c>
      <c r="BD133" s="147" t="e">
        <f t="shared" si="160"/>
        <v>#N/A</v>
      </c>
      <c r="BE133" s="126" t="s">
        <v>334</v>
      </c>
      <c r="BF133" s="142" t="e">
        <f t="shared" si="161"/>
        <v>#N/A</v>
      </c>
      <c r="BG133" s="126" t="s">
        <v>331</v>
      </c>
      <c r="BH133" s="142" t="e">
        <f t="shared" si="168"/>
        <v>#N/A</v>
      </c>
      <c r="BI133" s="126" t="s">
        <v>337</v>
      </c>
      <c r="BJ133" s="196" t="e">
        <f t="shared" si="116"/>
        <v>#N/A</v>
      </c>
      <c r="BK133" s="126" t="s">
        <v>338</v>
      </c>
      <c r="BL133" s="152" t="e">
        <f t="shared" si="117"/>
        <v>#N/A</v>
      </c>
      <c r="BM133" s="152" t="e">
        <f t="shared" si="122"/>
        <v>#N/A</v>
      </c>
      <c r="BN133" s="142" t="e">
        <f t="shared" si="151"/>
        <v>#N/A</v>
      </c>
      <c r="BO133" s="142" t="e">
        <f t="shared" si="148"/>
        <v>#N/A</v>
      </c>
      <c r="BP133" s="142" t="e">
        <f t="shared" si="149"/>
        <v>#N/A</v>
      </c>
      <c r="BQ133" s="142" t="e">
        <f>SUM(BP133:$BP$139)</f>
        <v>#N/A</v>
      </c>
      <c r="BR133" s="213" t="e">
        <f t="shared" si="124"/>
        <v>#N/A</v>
      </c>
      <c r="BS133" s="270" t="e">
        <f t="shared" si="119"/>
        <v>#N/A</v>
      </c>
      <c r="BT133" s="514">
        <v>29</v>
      </c>
      <c r="BU133" s="2" t="s">
        <v>340</v>
      </c>
      <c r="BV133" s="435" t="s">
        <v>117</v>
      </c>
      <c r="BW133" s="2"/>
      <c r="BX133" s="518">
        <f t="shared" si="162"/>
        <v>29.40189642596645</v>
      </c>
      <c r="BY133" s="2" t="s">
        <v>292</v>
      </c>
      <c r="BZ133" s="531" t="e">
        <f t="shared" si="169"/>
        <v>#N/A</v>
      </c>
      <c r="CA133" s="2" t="s">
        <v>290</v>
      </c>
      <c r="CB133" s="553" t="s">
        <v>117</v>
      </c>
      <c r="CC133" s="2"/>
      <c r="CD133" s="435" t="s">
        <v>117</v>
      </c>
      <c r="CE133" s="2"/>
      <c r="CF133" s="435" t="s">
        <v>117</v>
      </c>
      <c r="CG133" s="2"/>
      <c r="CH133" s="435" t="s">
        <v>117</v>
      </c>
      <c r="CI133" s="410"/>
    </row>
    <row r="134" spans="1:87" ht="12.75">
      <c r="A134" s="55" t="s">
        <v>51</v>
      </c>
      <c r="B134" s="359" t="e">
        <f>HLOOKUP('HEALTH INEQUALITIES TOOL'!$C$5,LookUpData!$B$1:$CH$256,LookUpData!CN134,FALSE)</f>
        <v>#N/A</v>
      </c>
      <c r="C134" s="2" t="s">
        <v>343</v>
      </c>
      <c r="D134" s="363" t="e">
        <f>LookUpData!CI134*B134</f>
        <v>#N/A</v>
      </c>
      <c r="E134" s="2" t="s">
        <v>350</v>
      </c>
      <c r="F134" s="401" t="e">
        <f t="shared" si="163"/>
        <v>#N/A</v>
      </c>
      <c r="G134" s="2"/>
      <c r="H134" s="88">
        <v>0.392</v>
      </c>
      <c r="I134" s="2" t="s">
        <v>134</v>
      </c>
      <c r="J134" s="585">
        <v>0.4</v>
      </c>
      <c r="K134" s="2" t="s">
        <v>300</v>
      </c>
      <c r="L134" s="435" t="s">
        <v>117</v>
      </c>
      <c r="M134" s="2"/>
      <c r="N134" s="429">
        <f t="shared" si="152"/>
        <v>0.44189090909090906</v>
      </c>
      <c r="O134" s="2" t="s">
        <v>137</v>
      </c>
      <c r="P134" s="168" t="e">
        <f t="shared" si="153"/>
        <v>#N/A</v>
      </c>
      <c r="Q134" s="44" t="s">
        <v>138</v>
      </c>
      <c r="R134" s="125" t="e">
        <f t="shared" si="154"/>
        <v>#N/A</v>
      </c>
      <c r="S134" s="2" t="s">
        <v>146</v>
      </c>
      <c r="T134" s="119" t="e">
        <f t="shared" si="155"/>
        <v>#N/A</v>
      </c>
      <c r="U134" s="2" t="s">
        <v>105</v>
      </c>
      <c r="V134" s="444" t="s">
        <v>117</v>
      </c>
      <c r="W134" s="44"/>
      <c r="X134" s="468" t="e">
        <f t="shared" si="112"/>
        <v>#N/A</v>
      </c>
      <c r="Y134" s="126" t="s">
        <v>102</v>
      </c>
      <c r="Z134" s="152" t="e">
        <f t="shared" si="113"/>
        <v>#N/A</v>
      </c>
      <c r="AA134" s="142">
        <v>60</v>
      </c>
      <c r="AB134" s="147">
        <v>0.5</v>
      </c>
      <c r="AC134" s="142">
        <v>5</v>
      </c>
      <c r="AD134" s="152" t="e">
        <f t="shared" si="114"/>
        <v>#N/A</v>
      </c>
      <c r="AE134" s="152" t="e">
        <f t="shared" si="120"/>
        <v>#N/A</v>
      </c>
      <c r="AF134" s="142" t="e">
        <f t="shared" si="150"/>
        <v>#N/A</v>
      </c>
      <c r="AG134" s="142" t="e">
        <f t="shared" si="146"/>
        <v>#N/A</v>
      </c>
      <c r="AH134" s="142" t="e">
        <f t="shared" si="147"/>
        <v>#N/A</v>
      </c>
      <c r="AI134" s="141" t="e">
        <f>SUM(AH134:AH$139)</f>
        <v>#N/A</v>
      </c>
      <c r="AJ134" s="168" t="e">
        <f t="shared" si="164"/>
        <v>#N/A</v>
      </c>
      <c r="AK134" s="126" t="s">
        <v>320</v>
      </c>
      <c r="AL134" s="444" t="s">
        <v>117</v>
      </c>
      <c r="AM134" s="126"/>
      <c r="AN134" s="168" t="e">
        <f t="shared" si="156"/>
        <v>#N/A</v>
      </c>
      <c r="AO134" s="164" t="s">
        <v>105</v>
      </c>
      <c r="AP134" s="387">
        <v>1.39</v>
      </c>
      <c r="AQ134" s="126" t="s">
        <v>323</v>
      </c>
      <c r="AR134" s="187">
        <f t="shared" si="157"/>
        <v>0.1470032829517284</v>
      </c>
      <c r="AS134" s="2" t="s">
        <v>325</v>
      </c>
      <c r="AT134" s="563" t="e">
        <f t="shared" si="158"/>
        <v>#N/A</v>
      </c>
      <c r="AU134" s="561" t="s">
        <v>327</v>
      </c>
      <c r="AV134" s="563" t="e">
        <f t="shared" si="165"/>
        <v>#N/A</v>
      </c>
      <c r="AW134" s="561" t="s">
        <v>327</v>
      </c>
      <c r="AX134" s="564" t="e">
        <f t="shared" si="166"/>
        <v>#N/A</v>
      </c>
      <c r="AY134" s="126" t="s">
        <v>329</v>
      </c>
      <c r="AZ134" s="140" t="e">
        <f t="shared" si="159"/>
        <v>#N/A</v>
      </c>
      <c r="BA134" s="126" t="s">
        <v>331</v>
      </c>
      <c r="BB134" s="147" t="e">
        <f t="shared" si="167"/>
        <v>#N/A</v>
      </c>
      <c r="BC134" s="126" t="s">
        <v>333</v>
      </c>
      <c r="BD134" s="147" t="e">
        <f t="shared" si="160"/>
        <v>#N/A</v>
      </c>
      <c r="BE134" s="126" t="s">
        <v>334</v>
      </c>
      <c r="BF134" s="142" t="e">
        <f t="shared" si="161"/>
        <v>#N/A</v>
      </c>
      <c r="BG134" s="126" t="s">
        <v>331</v>
      </c>
      <c r="BH134" s="142" t="e">
        <f t="shared" si="168"/>
        <v>#N/A</v>
      </c>
      <c r="BI134" s="126" t="s">
        <v>337</v>
      </c>
      <c r="BJ134" s="196" t="e">
        <f t="shared" si="116"/>
        <v>#N/A</v>
      </c>
      <c r="BK134" s="126" t="s">
        <v>338</v>
      </c>
      <c r="BL134" s="152" t="e">
        <f t="shared" si="117"/>
        <v>#N/A</v>
      </c>
      <c r="BM134" s="152" t="e">
        <f t="shared" si="122"/>
        <v>#N/A</v>
      </c>
      <c r="BN134" s="142" t="e">
        <f t="shared" si="151"/>
        <v>#N/A</v>
      </c>
      <c r="BO134" s="142" t="e">
        <f t="shared" si="148"/>
        <v>#N/A</v>
      </c>
      <c r="BP134" s="142" t="e">
        <f t="shared" si="149"/>
        <v>#N/A</v>
      </c>
      <c r="BQ134" s="142" t="e">
        <f>SUM(BP134:$BP$139)</f>
        <v>#N/A</v>
      </c>
      <c r="BR134" s="213" t="e">
        <f t="shared" si="124"/>
        <v>#N/A</v>
      </c>
      <c r="BS134" s="270" t="e">
        <f t="shared" si="119"/>
        <v>#N/A</v>
      </c>
      <c r="BT134" s="514">
        <v>29</v>
      </c>
      <c r="BU134" s="2" t="s">
        <v>340</v>
      </c>
      <c r="BV134" s="435" t="s">
        <v>117</v>
      </c>
      <c r="BW134" s="2"/>
      <c r="BX134" s="518">
        <f t="shared" si="162"/>
        <v>29.40189642596645</v>
      </c>
      <c r="BY134" s="2" t="s">
        <v>292</v>
      </c>
      <c r="BZ134" s="531" t="e">
        <f t="shared" si="169"/>
        <v>#N/A</v>
      </c>
      <c r="CA134" s="2" t="s">
        <v>290</v>
      </c>
      <c r="CB134" s="553" t="s">
        <v>117</v>
      </c>
      <c r="CC134" s="2"/>
      <c r="CD134" s="435" t="s">
        <v>117</v>
      </c>
      <c r="CE134" s="2"/>
      <c r="CF134" s="435" t="s">
        <v>117</v>
      </c>
      <c r="CG134" s="2"/>
      <c r="CH134" s="435" t="s">
        <v>117</v>
      </c>
      <c r="CI134" s="410"/>
    </row>
    <row r="135" spans="1:87" ht="12.75">
      <c r="A135" s="55" t="s">
        <v>52</v>
      </c>
      <c r="B135" s="359" t="e">
        <f>HLOOKUP('HEALTH INEQUALITIES TOOL'!$C$5,LookUpData!$B$1:$CH$256,LookUpData!CN135,FALSE)</f>
        <v>#N/A</v>
      </c>
      <c r="C135" s="2" t="s">
        <v>343</v>
      </c>
      <c r="D135" s="363" t="e">
        <f>LookUpData!CI135*B135</f>
        <v>#N/A</v>
      </c>
      <c r="E135" s="2" t="s">
        <v>350</v>
      </c>
      <c r="F135" s="401" t="e">
        <f t="shared" si="163"/>
        <v>#N/A</v>
      </c>
      <c r="G135" s="2"/>
      <c r="H135" s="88">
        <v>0.317</v>
      </c>
      <c r="I135" s="2" t="s">
        <v>134</v>
      </c>
      <c r="J135" s="585">
        <v>0.4</v>
      </c>
      <c r="K135" s="2" t="s">
        <v>300</v>
      </c>
      <c r="L135" s="435" t="s">
        <v>117</v>
      </c>
      <c r="M135" s="2"/>
      <c r="N135" s="429">
        <f t="shared" si="152"/>
        <v>0.3573454545454545</v>
      </c>
      <c r="O135" s="2" t="s">
        <v>137</v>
      </c>
      <c r="P135" s="168" t="e">
        <f t="shared" si="153"/>
        <v>#N/A</v>
      </c>
      <c r="Q135" s="44" t="s">
        <v>138</v>
      </c>
      <c r="R135" s="125" t="e">
        <f t="shared" si="154"/>
        <v>#N/A</v>
      </c>
      <c r="S135" s="2" t="s">
        <v>146</v>
      </c>
      <c r="T135" s="119" t="e">
        <f t="shared" si="155"/>
        <v>#N/A</v>
      </c>
      <c r="U135" s="2" t="s">
        <v>105</v>
      </c>
      <c r="V135" s="444" t="s">
        <v>117</v>
      </c>
      <c r="W135" s="44"/>
      <c r="X135" s="468" t="e">
        <f t="shared" si="112"/>
        <v>#N/A</v>
      </c>
      <c r="Y135" s="126" t="s">
        <v>102</v>
      </c>
      <c r="Z135" s="152" t="e">
        <f t="shared" si="113"/>
        <v>#N/A</v>
      </c>
      <c r="AA135" s="142">
        <v>65</v>
      </c>
      <c r="AB135" s="147">
        <v>0.5</v>
      </c>
      <c r="AC135" s="142">
        <v>5</v>
      </c>
      <c r="AD135" s="152" t="e">
        <f t="shared" si="114"/>
        <v>#N/A</v>
      </c>
      <c r="AE135" s="152" t="e">
        <f t="shared" si="120"/>
        <v>#N/A</v>
      </c>
      <c r="AF135" s="142" t="e">
        <f t="shared" si="150"/>
        <v>#N/A</v>
      </c>
      <c r="AG135" s="142" t="e">
        <f t="shared" si="146"/>
        <v>#N/A</v>
      </c>
      <c r="AH135" s="142" t="e">
        <f t="shared" si="147"/>
        <v>#N/A</v>
      </c>
      <c r="AI135" s="141" t="e">
        <f>SUM(AH135:AH$139)</f>
        <v>#N/A</v>
      </c>
      <c r="AJ135" s="168" t="e">
        <f t="shared" si="164"/>
        <v>#N/A</v>
      </c>
      <c r="AK135" s="126" t="s">
        <v>320</v>
      </c>
      <c r="AL135" s="444" t="s">
        <v>117</v>
      </c>
      <c r="AM135" s="126"/>
      <c r="AN135" s="168" t="e">
        <f t="shared" si="156"/>
        <v>#N/A</v>
      </c>
      <c r="AO135" s="164" t="s">
        <v>105</v>
      </c>
      <c r="AP135" s="387">
        <v>1.39</v>
      </c>
      <c r="AQ135" s="126" t="s">
        <v>323</v>
      </c>
      <c r="AR135" s="187">
        <f t="shared" si="157"/>
        <v>0.12231792325739411</v>
      </c>
      <c r="AS135" s="2" t="s">
        <v>325</v>
      </c>
      <c r="AT135" s="563" t="e">
        <f t="shared" si="158"/>
        <v>#N/A</v>
      </c>
      <c r="AU135" s="561" t="s">
        <v>327</v>
      </c>
      <c r="AV135" s="563" t="e">
        <f t="shared" si="165"/>
        <v>#N/A</v>
      </c>
      <c r="AW135" s="561" t="s">
        <v>327</v>
      </c>
      <c r="AX135" s="564" t="e">
        <f t="shared" si="166"/>
        <v>#N/A</v>
      </c>
      <c r="AY135" s="126" t="s">
        <v>329</v>
      </c>
      <c r="AZ135" s="140" t="e">
        <f t="shared" si="159"/>
        <v>#N/A</v>
      </c>
      <c r="BA135" s="126" t="s">
        <v>331</v>
      </c>
      <c r="BB135" s="147" t="e">
        <f t="shared" si="167"/>
        <v>#N/A</v>
      </c>
      <c r="BC135" s="126" t="s">
        <v>333</v>
      </c>
      <c r="BD135" s="147" t="e">
        <f t="shared" si="160"/>
        <v>#N/A</v>
      </c>
      <c r="BE135" s="126" t="s">
        <v>334</v>
      </c>
      <c r="BF135" s="142" t="e">
        <f t="shared" si="161"/>
        <v>#N/A</v>
      </c>
      <c r="BG135" s="126" t="s">
        <v>331</v>
      </c>
      <c r="BH135" s="142" t="e">
        <f t="shared" si="168"/>
        <v>#N/A</v>
      </c>
      <c r="BI135" s="126" t="s">
        <v>337</v>
      </c>
      <c r="BJ135" s="196" t="e">
        <f t="shared" si="116"/>
        <v>#N/A</v>
      </c>
      <c r="BK135" s="126" t="s">
        <v>338</v>
      </c>
      <c r="BL135" s="152" t="e">
        <f t="shared" si="117"/>
        <v>#N/A</v>
      </c>
      <c r="BM135" s="152" t="e">
        <f t="shared" si="122"/>
        <v>#N/A</v>
      </c>
      <c r="BN135" s="142" t="e">
        <f t="shared" si="151"/>
        <v>#N/A</v>
      </c>
      <c r="BO135" s="142" t="e">
        <f t="shared" si="148"/>
        <v>#N/A</v>
      </c>
      <c r="BP135" s="142" t="e">
        <f t="shared" si="149"/>
        <v>#N/A</v>
      </c>
      <c r="BQ135" s="142" t="e">
        <f>SUM(BP135:$BP$139)</f>
        <v>#N/A</v>
      </c>
      <c r="BR135" s="213" t="e">
        <f t="shared" si="124"/>
        <v>#N/A</v>
      </c>
      <c r="BS135" s="270" t="e">
        <f t="shared" si="119"/>
        <v>#N/A</v>
      </c>
      <c r="BT135" s="514">
        <v>28.4</v>
      </c>
      <c r="BU135" s="2" t="s">
        <v>340</v>
      </c>
      <c r="BV135" s="435" t="s">
        <v>117</v>
      </c>
      <c r="BW135" s="2"/>
      <c r="BX135" s="518">
        <f t="shared" si="162"/>
        <v>28.793581327498178</v>
      </c>
      <c r="BY135" s="2" t="s">
        <v>292</v>
      </c>
      <c r="BZ135" s="531" t="e">
        <f t="shared" si="169"/>
        <v>#N/A</v>
      </c>
      <c r="CA135" s="2" t="s">
        <v>290</v>
      </c>
      <c r="CB135" s="553" t="s">
        <v>117</v>
      </c>
      <c r="CC135" s="2"/>
      <c r="CD135" s="435" t="s">
        <v>117</v>
      </c>
      <c r="CE135" s="2"/>
      <c r="CF135" s="435" t="s">
        <v>117</v>
      </c>
      <c r="CG135" s="2"/>
      <c r="CH135" s="435" t="s">
        <v>117</v>
      </c>
      <c r="CI135" s="410"/>
    </row>
    <row r="136" spans="1:87" ht="12.75">
      <c r="A136" s="55" t="s">
        <v>53</v>
      </c>
      <c r="B136" s="359" t="e">
        <f>HLOOKUP('HEALTH INEQUALITIES TOOL'!$C$5,LookUpData!$B$1:$CH$256,LookUpData!CN136,FALSE)</f>
        <v>#N/A</v>
      </c>
      <c r="C136" s="2" t="s">
        <v>343</v>
      </c>
      <c r="D136" s="363" t="e">
        <f>LookUpData!CI136*B136</f>
        <v>#N/A</v>
      </c>
      <c r="E136" s="2" t="s">
        <v>350</v>
      </c>
      <c r="F136" s="401" t="e">
        <f t="shared" si="163"/>
        <v>#N/A</v>
      </c>
      <c r="G136" s="2"/>
      <c r="H136" s="88">
        <v>0.317</v>
      </c>
      <c r="I136" s="2" t="s">
        <v>134</v>
      </c>
      <c r="J136" s="585">
        <v>0.4</v>
      </c>
      <c r="K136" s="2" t="s">
        <v>300</v>
      </c>
      <c r="L136" s="435" t="s">
        <v>117</v>
      </c>
      <c r="M136" s="2"/>
      <c r="N136" s="429">
        <f t="shared" si="152"/>
        <v>0.3573454545454545</v>
      </c>
      <c r="O136" s="2" t="s">
        <v>137</v>
      </c>
      <c r="P136" s="168" t="e">
        <f t="shared" si="153"/>
        <v>#N/A</v>
      </c>
      <c r="Q136" s="44" t="s">
        <v>138</v>
      </c>
      <c r="R136" s="125" t="e">
        <f t="shared" si="154"/>
        <v>#N/A</v>
      </c>
      <c r="S136" s="2" t="s">
        <v>146</v>
      </c>
      <c r="T136" s="119" t="e">
        <f t="shared" si="155"/>
        <v>#N/A</v>
      </c>
      <c r="U136" s="2" t="s">
        <v>105</v>
      </c>
      <c r="V136" s="444" t="s">
        <v>117</v>
      </c>
      <c r="W136" s="44"/>
      <c r="X136" s="468" t="e">
        <f t="shared" si="112"/>
        <v>#N/A</v>
      </c>
      <c r="Y136" s="126" t="s">
        <v>102</v>
      </c>
      <c r="Z136" s="152" t="e">
        <f t="shared" si="113"/>
        <v>#N/A</v>
      </c>
      <c r="AA136" s="142">
        <v>70</v>
      </c>
      <c r="AB136" s="147">
        <v>0.5</v>
      </c>
      <c r="AC136" s="142">
        <v>5</v>
      </c>
      <c r="AD136" s="152" t="e">
        <f t="shared" si="114"/>
        <v>#N/A</v>
      </c>
      <c r="AE136" s="152" t="e">
        <f t="shared" si="120"/>
        <v>#N/A</v>
      </c>
      <c r="AF136" s="142" t="e">
        <f t="shared" si="150"/>
        <v>#N/A</v>
      </c>
      <c r="AG136" s="142" t="e">
        <f t="shared" si="146"/>
        <v>#N/A</v>
      </c>
      <c r="AH136" s="142" t="e">
        <f t="shared" si="147"/>
        <v>#N/A</v>
      </c>
      <c r="AI136" s="141" t="e">
        <f>SUM(AH136:AH$139)</f>
        <v>#N/A</v>
      </c>
      <c r="AJ136" s="168" t="e">
        <f t="shared" si="164"/>
        <v>#N/A</v>
      </c>
      <c r="AK136" s="126" t="s">
        <v>320</v>
      </c>
      <c r="AL136" s="444" t="s">
        <v>117</v>
      </c>
      <c r="AM136" s="126"/>
      <c r="AN136" s="168" t="e">
        <f t="shared" si="156"/>
        <v>#N/A</v>
      </c>
      <c r="AO136" s="164" t="s">
        <v>105</v>
      </c>
      <c r="AP136" s="387">
        <v>1.39</v>
      </c>
      <c r="AQ136" s="126" t="s">
        <v>323</v>
      </c>
      <c r="AR136" s="187">
        <f t="shared" si="157"/>
        <v>0.12231792325739411</v>
      </c>
      <c r="AS136" s="2" t="s">
        <v>325</v>
      </c>
      <c r="AT136" s="563" t="e">
        <f t="shared" si="158"/>
        <v>#N/A</v>
      </c>
      <c r="AU136" s="561" t="s">
        <v>327</v>
      </c>
      <c r="AV136" s="563" t="e">
        <f t="shared" si="165"/>
        <v>#N/A</v>
      </c>
      <c r="AW136" s="561" t="s">
        <v>327</v>
      </c>
      <c r="AX136" s="564" t="e">
        <f t="shared" si="166"/>
        <v>#N/A</v>
      </c>
      <c r="AY136" s="126" t="s">
        <v>329</v>
      </c>
      <c r="AZ136" s="140" t="e">
        <f t="shared" si="159"/>
        <v>#N/A</v>
      </c>
      <c r="BA136" s="126" t="s">
        <v>331</v>
      </c>
      <c r="BB136" s="147" t="e">
        <f t="shared" si="167"/>
        <v>#N/A</v>
      </c>
      <c r="BC136" s="126" t="s">
        <v>333</v>
      </c>
      <c r="BD136" s="147" t="e">
        <f t="shared" si="160"/>
        <v>#N/A</v>
      </c>
      <c r="BE136" s="126" t="s">
        <v>334</v>
      </c>
      <c r="BF136" s="142" t="e">
        <f t="shared" si="161"/>
        <v>#N/A</v>
      </c>
      <c r="BG136" s="126" t="s">
        <v>331</v>
      </c>
      <c r="BH136" s="142" t="e">
        <f t="shared" si="168"/>
        <v>#N/A</v>
      </c>
      <c r="BI136" s="126" t="s">
        <v>337</v>
      </c>
      <c r="BJ136" s="196" t="e">
        <f t="shared" si="116"/>
        <v>#N/A</v>
      </c>
      <c r="BK136" s="126" t="s">
        <v>338</v>
      </c>
      <c r="BL136" s="152" t="e">
        <f t="shared" si="117"/>
        <v>#N/A</v>
      </c>
      <c r="BM136" s="152" t="e">
        <f t="shared" si="122"/>
        <v>#N/A</v>
      </c>
      <c r="BN136" s="142" t="e">
        <f t="shared" si="151"/>
        <v>#N/A</v>
      </c>
      <c r="BO136" s="142" t="e">
        <f t="shared" si="148"/>
        <v>#N/A</v>
      </c>
      <c r="BP136" s="142" t="e">
        <f t="shared" si="149"/>
        <v>#N/A</v>
      </c>
      <c r="BQ136" s="142" t="e">
        <f>SUM(BP136:$BP$139)</f>
        <v>#N/A</v>
      </c>
      <c r="BR136" s="213" t="e">
        <f t="shared" si="124"/>
        <v>#N/A</v>
      </c>
      <c r="BS136" s="270" t="e">
        <f t="shared" si="119"/>
        <v>#N/A</v>
      </c>
      <c r="BT136" s="514">
        <v>28.4</v>
      </c>
      <c r="BU136" s="2" t="s">
        <v>340</v>
      </c>
      <c r="BV136" s="435" t="s">
        <v>117</v>
      </c>
      <c r="BW136" s="2"/>
      <c r="BX136" s="518">
        <f t="shared" si="162"/>
        <v>28.793581327498178</v>
      </c>
      <c r="BY136" s="2" t="s">
        <v>292</v>
      </c>
      <c r="BZ136" s="531" t="e">
        <f t="shared" si="169"/>
        <v>#N/A</v>
      </c>
      <c r="CA136" s="2" t="s">
        <v>290</v>
      </c>
      <c r="CB136" s="553" t="s">
        <v>117</v>
      </c>
      <c r="CC136" s="2"/>
      <c r="CD136" s="435" t="s">
        <v>117</v>
      </c>
      <c r="CE136" s="2"/>
      <c r="CF136" s="435" t="s">
        <v>117</v>
      </c>
      <c r="CG136" s="2"/>
      <c r="CH136" s="435" t="s">
        <v>117</v>
      </c>
      <c r="CI136" s="410"/>
    </row>
    <row r="137" spans="1:87" ht="12.75">
      <c r="A137" s="55" t="s">
        <v>54</v>
      </c>
      <c r="B137" s="359" t="e">
        <f>HLOOKUP('HEALTH INEQUALITIES TOOL'!$C$5,LookUpData!$B$1:$CH$256,LookUpData!CN137,FALSE)</f>
        <v>#N/A</v>
      </c>
      <c r="C137" s="2" t="s">
        <v>343</v>
      </c>
      <c r="D137" s="363" t="e">
        <f>LookUpData!CI137*B137</f>
        <v>#N/A</v>
      </c>
      <c r="E137" s="2" t="s">
        <v>350</v>
      </c>
      <c r="F137" s="406"/>
      <c r="G137" s="2"/>
      <c r="H137" s="87"/>
      <c r="I137" s="2"/>
      <c r="J137" s="583"/>
      <c r="K137" s="2"/>
      <c r="L137" s="440"/>
      <c r="M137" s="2"/>
      <c r="N137" s="175"/>
      <c r="O137" s="2"/>
      <c r="P137" s="172"/>
      <c r="Q137" s="44"/>
      <c r="R137" s="124"/>
      <c r="S137" s="2"/>
      <c r="T137" s="124"/>
      <c r="U137" s="2"/>
      <c r="V137" s="452"/>
      <c r="W137" s="44"/>
      <c r="X137" s="468" t="e">
        <f t="shared" si="112"/>
        <v>#N/A</v>
      </c>
      <c r="Y137" s="126" t="s">
        <v>102</v>
      </c>
      <c r="Z137" s="152" t="e">
        <f t="shared" si="113"/>
        <v>#N/A</v>
      </c>
      <c r="AA137" s="142">
        <v>75</v>
      </c>
      <c r="AB137" s="147">
        <v>0.5</v>
      </c>
      <c r="AC137" s="142">
        <v>5</v>
      </c>
      <c r="AD137" s="152" t="e">
        <f t="shared" si="114"/>
        <v>#N/A</v>
      </c>
      <c r="AE137" s="152" t="e">
        <f t="shared" si="120"/>
        <v>#N/A</v>
      </c>
      <c r="AF137" s="142" t="e">
        <f t="shared" si="150"/>
        <v>#N/A</v>
      </c>
      <c r="AG137" s="142" t="e">
        <f t="shared" si="146"/>
        <v>#N/A</v>
      </c>
      <c r="AH137" s="142" t="e">
        <f t="shared" si="147"/>
        <v>#N/A</v>
      </c>
      <c r="AI137" s="141" t="e">
        <f>SUM(AH137:AH$139)</f>
        <v>#N/A</v>
      </c>
      <c r="AJ137" s="172"/>
      <c r="AK137" s="126"/>
      <c r="AL137" s="451"/>
      <c r="AM137" s="126"/>
      <c r="AN137" s="172"/>
      <c r="AO137" s="164"/>
      <c r="AP137" s="391"/>
      <c r="AQ137" s="126"/>
      <c r="AR137" s="192"/>
      <c r="AS137" s="126"/>
      <c r="AT137" s="560"/>
      <c r="AU137" s="561"/>
      <c r="AV137" s="560"/>
      <c r="AW137" s="561"/>
      <c r="AX137" s="562"/>
      <c r="AY137" s="126"/>
      <c r="AZ137" s="195"/>
      <c r="BA137" s="126"/>
      <c r="BB137" s="172"/>
      <c r="BC137" s="126"/>
      <c r="BD137" s="172"/>
      <c r="BE137" s="126"/>
      <c r="BF137" s="172"/>
      <c r="BG137" s="126"/>
      <c r="BH137" s="142" t="e">
        <f>D137</f>
        <v>#N/A</v>
      </c>
      <c r="BI137" s="126" t="s">
        <v>336</v>
      </c>
      <c r="BJ137" s="196" t="e">
        <f t="shared" si="116"/>
        <v>#N/A</v>
      </c>
      <c r="BK137" s="126" t="s">
        <v>338</v>
      </c>
      <c r="BL137" s="152" t="e">
        <f t="shared" si="117"/>
        <v>#N/A</v>
      </c>
      <c r="BM137" s="152" t="e">
        <f t="shared" si="122"/>
        <v>#N/A</v>
      </c>
      <c r="BN137" s="142" t="e">
        <f t="shared" si="151"/>
        <v>#N/A</v>
      </c>
      <c r="BO137" s="142" t="e">
        <f t="shared" si="148"/>
        <v>#N/A</v>
      </c>
      <c r="BP137" s="142" t="e">
        <f t="shared" si="149"/>
        <v>#N/A</v>
      </c>
      <c r="BQ137" s="142" t="e">
        <f>SUM(BP137:$BP$139)</f>
        <v>#N/A</v>
      </c>
      <c r="BR137" s="213" t="e">
        <f t="shared" si="124"/>
        <v>#N/A</v>
      </c>
      <c r="BS137" s="270" t="e">
        <f t="shared" si="119"/>
        <v>#N/A</v>
      </c>
      <c r="BT137" s="82"/>
      <c r="BU137" s="126"/>
      <c r="BV137" s="440"/>
      <c r="BW137" s="2"/>
      <c r="BX137" s="520"/>
      <c r="BY137" s="2"/>
      <c r="BZ137" s="530"/>
      <c r="CA137" s="2"/>
      <c r="CB137" s="555"/>
      <c r="CC137" s="2"/>
      <c r="CD137" s="440"/>
      <c r="CE137" s="2"/>
      <c r="CF137" s="440"/>
      <c r="CG137" s="2"/>
      <c r="CH137" s="440"/>
      <c r="CI137" s="410"/>
    </row>
    <row r="138" spans="1:87" ht="12.75">
      <c r="A138" s="55" t="s">
        <v>55</v>
      </c>
      <c r="B138" s="359" t="e">
        <f>HLOOKUP('HEALTH INEQUALITIES TOOL'!$C$5,LookUpData!$B$1:$CH$256,LookUpData!CN138,FALSE)</f>
        <v>#N/A</v>
      </c>
      <c r="C138" s="2" t="s">
        <v>343</v>
      </c>
      <c r="D138" s="363" t="e">
        <f>LookUpData!CI138*B138</f>
        <v>#N/A</v>
      </c>
      <c r="E138" s="2" t="s">
        <v>350</v>
      </c>
      <c r="F138" s="406"/>
      <c r="G138" s="2"/>
      <c r="H138" s="87"/>
      <c r="I138" s="2"/>
      <c r="J138" s="583"/>
      <c r="K138" s="2"/>
      <c r="L138" s="440"/>
      <c r="M138" s="2"/>
      <c r="N138" s="175"/>
      <c r="O138" s="2"/>
      <c r="P138" s="172"/>
      <c r="Q138" s="44"/>
      <c r="R138" s="124"/>
      <c r="S138" s="2"/>
      <c r="T138" s="124"/>
      <c r="U138" s="2"/>
      <c r="V138" s="452"/>
      <c r="W138" s="44"/>
      <c r="X138" s="468" t="e">
        <f t="shared" si="112"/>
        <v>#N/A</v>
      </c>
      <c r="Y138" s="126" t="s">
        <v>102</v>
      </c>
      <c r="Z138" s="152" t="e">
        <f t="shared" si="113"/>
        <v>#N/A</v>
      </c>
      <c r="AA138" s="142">
        <v>80</v>
      </c>
      <c r="AB138" s="147">
        <v>0.5</v>
      </c>
      <c r="AC138" s="142">
        <v>5</v>
      </c>
      <c r="AD138" s="152" t="e">
        <f t="shared" si="114"/>
        <v>#N/A</v>
      </c>
      <c r="AE138" s="152" t="e">
        <f t="shared" si="120"/>
        <v>#N/A</v>
      </c>
      <c r="AF138" s="142" t="e">
        <f t="shared" si="150"/>
        <v>#N/A</v>
      </c>
      <c r="AG138" s="142" t="e">
        <f t="shared" si="146"/>
        <v>#N/A</v>
      </c>
      <c r="AH138" s="142" t="e">
        <f t="shared" si="147"/>
        <v>#N/A</v>
      </c>
      <c r="AI138" s="141" t="e">
        <f>SUM(AH138:AH$139)</f>
        <v>#N/A</v>
      </c>
      <c r="AJ138" s="172"/>
      <c r="AK138" s="126"/>
      <c r="AL138" s="451"/>
      <c r="AM138" s="126"/>
      <c r="AN138" s="172"/>
      <c r="AO138" s="164"/>
      <c r="AP138" s="391"/>
      <c r="AQ138" s="126"/>
      <c r="AR138" s="192"/>
      <c r="AS138" s="126"/>
      <c r="AT138" s="560"/>
      <c r="AU138" s="561"/>
      <c r="AV138" s="560"/>
      <c r="AW138" s="561"/>
      <c r="AX138" s="562"/>
      <c r="AY138" s="126"/>
      <c r="AZ138" s="195"/>
      <c r="BA138" s="126"/>
      <c r="BB138" s="172"/>
      <c r="BC138" s="126"/>
      <c r="BD138" s="172"/>
      <c r="BE138" s="126"/>
      <c r="BF138" s="172"/>
      <c r="BG138" s="126"/>
      <c r="BH138" s="142" t="e">
        <f>D138</f>
        <v>#N/A</v>
      </c>
      <c r="BI138" s="126" t="s">
        <v>336</v>
      </c>
      <c r="BJ138" s="196" t="e">
        <f t="shared" si="116"/>
        <v>#N/A</v>
      </c>
      <c r="BK138" s="126" t="s">
        <v>338</v>
      </c>
      <c r="BL138" s="152" t="e">
        <f t="shared" si="117"/>
        <v>#N/A</v>
      </c>
      <c r="BM138" s="152" t="e">
        <f t="shared" si="122"/>
        <v>#N/A</v>
      </c>
      <c r="BN138" s="142" t="e">
        <f t="shared" si="151"/>
        <v>#N/A</v>
      </c>
      <c r="BO138" s="142" t="e">
        <f t="shared" si="148"/>
        <v>#N/A</v>
      </c>
      <c r="BP138" s="142" t="e">
        <f t="shared" si="149"/>
        <v>#N/A</v>
      </c>
      <c r="BQ138" s="142" t="e">
        <f>SUM(BP138:$BP$139)</f>
        <v>#N/A</v>
      </c>
      <c r="BR138" s="213" t="e">
        <f t="shared" si="124"/>
        <v>#N/A</v>
      </c>
      <c r="BS138" s="270" t="e">
        <f t="shared" si="119"/>
        <v>#N/A</v>
      </c>
      <c r="BT138" s="82"/>
      <c r="BU138" s="126"/>
      <c r="BV138" s="440"/>
      <c r="BW138" s="2"/>
      <c r="BX138" s="520"/>
      <c r="BY138" s="2"/>
      <c r="BZ138" s="530"/>
      <c r="CA138" s="2"/>
      <c r="CB138" s="555"/>
      <c r="CC138" s="2"/>
      <c r="CD138" s="440"/>
      <c r="CE138" s="2"/>
      <c r="CF138" s="440"/>
      <c r="CG138" s="2"/>
      <c r="CH138" s="440"/>
      <c r="CI138" s="410"/>
    </row>
    <row r="139" spans="1:87" ht="13.5" thickBot="1">
      <c r="A139" s="55" t="s">
        <v>91</v>
      </c>
      <c r="B139" s="360" t="e">
        <f>HLOOKUP('HEALTH INEQUALITIES TOOL'!$C$5,LookUpData!$B$1:$CH$256,LookUpData!CN139,FALSE)</f>
        <v>#N/A</v>
      </c>
      <c r="C139" s="2" t="s">
        <v>343</v>
      </c>
      <c r="D139" s="363" t="e">
        <f>LookUpData!CI139*B139</f>
        <v>#N/A</v>
      </c>
      <c r="E139" s="2" t="s">
        <v>350</v>
      </c>
      <c r="F139" s="406"/>
      <c r="G139" s="2"/>
      <c r="H139" s="87"/>
      <c r="I139" s="2"/>
      <c r="J139" s="583"/>
      <c r="K139" s="2"/>
      <c r="L139" s="440"/>
      <c r="M139" s="2"/>
      <c r="N139" s="175"/>
      <c r="O139" s="2"/>
      <c r="P139" s="172"/>
      <c r="Q139" s="44"/>
      <c r="R139" s="124"/>
      <c r="S139" s="2"/>
      <c r="T139" s="124"/>
      <c r="U139" s="2"/>
      <c r="V139" s="452"/>
      <c r="W139" s="44"/>
      <c r="X139" s="468" t="e">
        <f t="shared" si="112"/>
        <v>#N/A</v>
      </c>
      <c r="Y139" s="126" t="s">
        <v>102</v>
      </c>
      <c r="Z139" s="152" t="e">
        <f t="shared" si="113"/>
        <v>#N/A</v>
      </c>
      <c r="AA139" s="142">
        <v>85</v>
      </c>
      <c r="AB139" s="147">
        <v>0.5</v>
      </c>
      <c r="AC139" s="142" t="e">
        <f>2/Z139</f>
        <v>#N/A</v>
      </c>
      <c r="AD139" s="152" t="e">
        <f t="shared" si="114"/>
        <v>#N/A</v>
      </c>
      <c r="AE139" s="152" t="e">
        <f t="shared" si="120"/>
        <v>#N/A</v>
      </c>
      <c r="AF139" s="142" t="e">
        <f t="shared" si="150"/>
        <v>#N/A</v>
      </c>
      <c r="AG139" s="142" t="e">
        <f>AF139</f>
        <v>#N/A</v>
      </c>
      <c r="AH139" s="142" t="e">
        <f>AC139*(AB139*AG139)</f>
        <v>#N/A</v>
      </c>
      <c r="AI139" s="141" t="e">
        <f>SUM(AH139:AH$139)</f>
        <v>#N/A</v>
      </c>
      <c r="AJ139" s="172"/>
      <c r="AK139" s="126"/>
      <c r="AL139" s="451"/>
      <c r="AM139" s="126"/>
      <c r="AN139" s="172"/>
      <c r="AO139" s="164"/>
      <c r="AP139" s="391"/>
      <c r="AQ139" s="126"/>
      <c r="AR139" s="192"/>
      <c r="AS139" s="160"/>
      <c r="AT139" s="560"/>
      <c r="AU139" s="561"/>
      <c r="AV139" s="566"/>
      <c r="AW139" s="561"/>
      <c r="AX139" s="562"/>
      <c r="AY139" s="126"/>
      <c r="AZ139" s="195"/>
      <c r="BA139" s="126"/>
      <c r="BB139" s="172"/>
      <c r="BC139" s="126"/>
      <c r="BD139" s="172"/>
      <c r="BE139" s="126"/>
      <c r="BF139" s="172"/>
      <c r="BG139" s="126"/>
      <c r="BH139" s="142" t="e">
        <f>D139</f>
        <v>#N/A</v>
      </c>
      <c r="BI139" s="126" t="s">
        <v>336</v>
      </c>
      <c r="BJ139" s="196" t="e">
        <f t="shared" si="116"/>
        <v>#N/A</v>
      </c>
      <c r="BK139" s="126" t="s">
        <v>338</v>
      </c>
      <c r="BL139" s="152" t="e">
        <f t="shared" si="117"/>
        <v>#N/A</v>
      </c>
      <c r="BM139" s="152" t="e">
        <f t="shared" si="122"/>
        <v>#N/A</v>
      </c>
      <c r="BN139" s="142" t="e">
        <f t="shared" si="151"/>
        <v>#N/A</v>
      </c>
      <c r="BO139" s="142" t="e">
        <f>BN139</f>
        <v>#N/A</v>
      </c>
      <c r="BP139" s="142" t="e">
        <f>AC139*(AB139*BO139)</f>
        <v>#N/A</v>
      </c>
      <c r="BQ139" s="142" t="e">
        <f>SUM(BP139:$BP$139)</f>
        <v>#N/A</v>
      </c>
      <c r="BR139" s="213" t="e">
        <f t="shared" si="124"/>
        <v>#N/A</v>
      </c>
      <c r="BS139" s="270" t="e">
        <f t="shared" si="119"/>
        <v>#N/A</v>
      </c>
      <c r="BT139" s="82"/>
      <c r="BU139" s="126"/>
      <c r="BV139" s="440"/>
      <c r="BW139" s="2"/>
      <c r="BX139" s="520"/>
      <c r="BY139" s="2"/>
      <c r="BZ139" s="530"/>
      <c r="CA139" s="2"/>
      <c r="CB139" s="555"/>
      <c r="CC139" s="2"/>
      <c r="CD139" s="440"/>
      <c r="CE139" s="2"/>
      <c r="CF139" s="440"/>
      <c r="CG139" s="2"/>
      <c r="CH139" s="440"/>
      <c r="CI139" s="410"/>
    </row>
    <row r="140" spans="1:87" ht="13.5" thickBot="1">
      <c r="A140" s="21" t="s">
        <v>76</v>
      </c>
      <c r="B140" s="361"/>
      <c r="C140" s="53"/>
      <c r="D140" s="362">
        <f>LookUpData!CI140*B140</f>
        <v>0</v>
      </c>
      <c r="E140" s="53"/>
      <c r="F140" s="405"/>
      <c r="G140" s="53"/>
      <c r="H140" s="86"/>
      <c r="I140" s="53"/>
      <c r="J140" s="582"/>
      <c r="K140" s="53"/>
      <c r="L140" s="441"/>
      <c r="M140" s="53"/>
      <c r="N140" s="112"/>
      <c r="O140" s="53"/>
      <c r="P140" s="171"/>
      <c r="Q140" s="54"/>
      <c r="R140" s="53"/>
      <c r="S140" s="53"/>
      <c r="T140" s="123"/>
      <c r="U140" s="53"/>
      <c r="V140" s="454"/>
      <c r="W140" s="54"/>
      <c r="X140" s="467"/>
      <c r="Y140" s="476"/>
      <c r="Z140" s="151"/>
      <c r="AA140" s="151"/>
      <c r="AB140" s="151"/>
      <c r="AC140" s="151"/>
      <c r="AD140" s="151"/>
      <c r="AE140" s="151"/>
      <c r="AF140" s="151"/>
      <c r="AG140" s="151"/>
      <c r="AH140" s="151"/>
      <c r="AI140" s="150"/>
      <c r="AJ140" s="171"/>
      <c r="AK140" s="162"/>
      <c r="AL140" s="478"/>
      <c r="AM140" s="162"/>
      <c r="AN140" s="171"/>
      <c r="AO140" s="166"/>
      <c r="AP140" s="390"/>
      <c r="AQ140" s="162"/>
      <c r="AR140" s="190"/>
      <c r="AS140" s="162"/>
      <c r="AT140" s="567"/>
      <c r="AU140" s="568"/>
      <c r="AV140" s="567"/>
      <c r="AW140" s="568"/>
      <c r="AX140" s="569"/>
      <c r="AY140" s="162"/>
      <c r="AZ140" s="149"/>
      <c r="BA140" s="162"/>
      <c r="BB140" s="151"/>
      <c r="BC140" s="162"/>
      <c r="BD140" s="151"/>
      <c r="BE140" s="162"/>
      <c r="BF140" s="151"/>
      <c r="BG140" s="162"/>
      <c r="BH140" s="151"/>
      <c r="BI140" s="162"/>
      <c r="BJ140" s="199"/>
      <c r="BK140" s="162"/>
      <c r="BL140" s="151"/>
      <c r="BM140" s="151"/>
      <c r="BN140" s="151"/>
      <c r="BO140" s="151"/>
      <c r="BP140" s="151"/>
      <c r="BQ140" s="151"/>
      <c r="BR140" s="215"/>
      <c r="BS140" s="215"/>
      <c r="BT140" s="396"/>
      <c r="BU140" s="162"/>
      <c r="BV140" s="441"/>
      <c r="BW140" s="53"/>
      <c r="BX140" s="519"/>
      <c r="BY140" s="53"/>
      <c r="BZ140" s="529"/>
      <c r="CA140" s="53"/>
      <c r="CB140" s="556"/>
      <c r="CC140" s="53"/>
      <c r="CD140" s="441"/>
      <c r="CE140" s="53"/>
      <c r="CF140" s="441"/>
      <c r="CG140" s="53"/>
      <c r="CH140" s="441"/>
      <c r="CI140" s="413"/>
    </row>
    <row r="141" spans="1:87" ht="12.75">
      <c r="A141" s="55" t="s">
        <v>82</v>
      </c>
      <c r="B141" s="359" t="e">
        <f>HLOOKUP('HEALTH INEQUALITIES TOOL'!$C$5,LookUpData!$B$1:$CH$256,LookUpData!CN141,FALSE)</f>
        <v>#N/A</v>
      </c>
      <c r="C141" s="2" t="s">
        <v>343</v>
      </c>
      <c r="D141" s="363" t="e">
        <f>LookUpData!CI141*B141</f>
        <v>#N/A</v>
      </c>
      <c r="E141" s="2" t="s">
        <v>350</v>
      </c>
      <c r="F141" s="406"/>
      <c r="G141" s="2"/>
      <c r="H141" s="87"/>
      <c r="I141" s="2"/>
      <c r="J141" s="583"/>
      <c r="K141" s="2"/>
      <c r="L141" s="440"/>
      <c r="M141" s="2"/>
      <c r="N141" s="175"/>
      <c r="O141" s="2"/>
      <c r="P141" s="172"/>
      <c r="Q141" s="44"/>
      <c r="R141" s="124"/>
      <c r="S141" s="2"/>
      <c r="T141" s="124"/>
      <c r="U141" s="2"/>
      <c r="V141" s="452"/>
      <c r="W141" s="44"/>
      <c r="X141" s="468" t="e">
        <f aca="true" t="shared" si="170" ref="X141:X178">AI141/AF141</f>
        <v>#N/A</v>
      </c>
      <c r="Y141" s="126" t="s">
        <v>102</v>
      </c>
      <c r="Z141" s="152" t="e">
        <f aca="true" t="shared" si="171" ref="Z141:Z178">D141/B141</f>
        <v>#N/A</v>
      </c>
      <c r="AA141" s="142">
        <v>0</v>
      </c>
      <c r="AB141" s="147">
        <v>0.1</v>
      </c>
      <c r="AC141" s="142">
        <v>1</v>
      </c>
      <c r="AD141" s="152" t="e">
        <f aca="true" t="shared" si="172" ref="AD141:AD178">(AC141*Z141)/(1+AC141*(1-AB141)*Z141)</f>
        <v>#N/A</v>
      </c>
      <c r="AE141" s="152" t="e">
        <f>1-AD141</f>
        <v>#N/A</v>
      </c>
      <c r="AF141" s="142">
        <v>100000</v>
      </c>
      <c r="AG141" s="142" t="e">
        <f>AF141-AF142</f>
        <v>#N/A</v>
      </c>
      <c r="AH141" s="142" t="e">
        <f aca="true" t="shared" si="173" ref="AH141:AH158">AC141*(AF142+(AB141*AG141))</f>
        <v>#N/A</v>
      </c>
      <c r="AI141" s="141" t="e">
        <f>SUM(AH141:AH$159)</f>
        <v>#N/A</v>
      </c>
      <c r="AJ141" s="172"/>
      <c r="AK141" s="126"/>
      <c r="AL141" s="451"/>
      <c r="AM141" s="126"/>
      <c r="AN141" s="172"/>
      <c r="AO141" s="164"/>
      <c r="AP141" s="391"/>
      <c r="AQ141" s="126"/>
      <c r="AR141" s="192"/>
      <c r="AS141" s="126"/>
      <c r="AT141" s="560"/>
      <c r="AU141" s="561"/>
      <c r="AV141" s="560"/>
      <c r="AW141" s="561"/>
      <c r="AX141" s="562"/>
      <c r="AY141" s="126"/>
      <c r="AZ141" s="195"/>
      <c r="BA141" s="126"/>
      <c r="BB141" s="172"/>
      <c r="BC141" s="126"/>
      <c r="BD141" s="172"/>
      <c r="BE141" s="126"/>
      <c r="BF141" s="172"/>
      <c r="BG141" s="126"/>
      <c r="BH141" s="142" t="e">
        <f>D141</f>
        <v>#N/A</v>
      </c>
      <c r="BI141" s="126" t="s">
        <v>336</v>
      </c>
      <c r="BJ141" s="196" t="e">
        <f aca="true" t="shared" si="174" ref="BJ141:BJ178">BH141/B141</f>
        <v>#N/A</v>
      </c>
      <c r="BK141" s="126" t="s">
        <v>338</v>
      </c>
      <c r="BL141" s="152" t="e">
        <f aca="true" t="shared" si="175" ref="BL141:BL178">(AC141*BJ141)/(1+AC141*(1-AB141)*BJ141)</f>
        <v>#N/A</v>
      </c>
      <c r="BM141" s="152" t="e">
        <f>1-BL141</f>
        <v>#N/A</v>
      </c>
      <c r="BN141" s="142">
        <v>100000</v>
      </c>
      <c r="BO141" s="142" t="e">
        <f>BN141-BN142</f>
        <v>#N/A</v>
      </c>
      <c r="BP141" s="142" t="e">
        <f aca="true" t="shared" si="176" ref="BP141:BP158">AC141*(BN142+(AB141*BO141))</f>
        <v>#N/A</v>
      </c>
      <c r="BQ141" s="142" t="e">
        <f>SUM(BP141:$BP$159)</f>
        <v>#N/A</v>
      </c>
      <c r="BR141" s="213" t="e">
        <f>BQ141/BN141</f>
        <v>#N/A</v>
      </c>
      <c r="BS141" s="270" t="e">
        <f aca="true" t="shared" si="177" ref="BS141:BS178">D141-BH141</f>
        <v>#N/A</v>
      </c>
      <c r="BT141" s="82"/>
      <c r="BU141" s="126"/>
      <c r="BV141" s="440"/>
      <c r="BW141" s="2"/>
      <c r="BX141" s="520"/>
      <c r="BY141" s="2"/>
      <c r="BZ141" s="530"/>
      <c r="CA141" s="2"/>
      <c r="CB141" s="555"/>
      <c r="CC141" s="2"/>
      <c r="CD141" s="440"/>
      <c r="CE141" s="2"/>
      <c r="CF141" s="440"/>
      <c r="CG141" s="2"/>
      <c r="CH141" s="440"/>
      <c r="CI141" s="410"/>
    </row>
    <row r="142" spans="1:87" ht="12.75">
      <c r="A142" s="55" t="s">
        <v>83</v>
      </c>
      <c r="B142" s="359" t="e">
        <f>HLOOKUP('HEALTH INEQUALITIES TOOL'!$C$5,LookUpData!$B$1:$CH$256,LookUpData!CN142,FALSE)</f>
        <v>#N/A</v>
      </c>
      <c r="C142" s="2" t="s">
        <v>343</v>
      </c>
      <c r="D142" s="363" t="e">
        <f>LookUpData!CI142*B142</f>
        <v>#N/A</v>
      </c>
      <c r="E142" s="2" t="s">
        <v>350</v>
      </c>
      <c r="F142" s="406"/>
      <c r="G142" s="2"/>
      <c r="H142" s="87"/>
      <c r="I142" s="2"/>
      <c r="J142" s="583"/>
      <c r="K142" s="2"/>
      <c r="L142" s="440"/>
      <c r="M142" s="2"/>
      <c r="N142" s="175"/>
      <c r="O142" s="2"/>
      <c r="P142" s="172"/>
      <c r="Q142" s="44"/>
      <c r="R142" s="124"/>
      <c r="S142" s="2"/>
      <c r="T142" s="124"/>
      <c r="U142" s="2"/>
      <c r="V142" s="452"/>
      <c r="W142" s="44"/>
      <c r="X142" s="468" t="e">
        <f t="shared" si="170"/>
        <v>#N/A</v>
      </c>
      <c r="Y142" s="126" t="s">
        <v>102</v>
      </c>
      <c r="Z142" s="152" t="e">
        <f t="shared" si="171"/>
        <v>#N/A</v>
      </c>
      <c r="AA142" s="142">
        <v>1</v>
      </c>
      <c r="AB142" s="147">
        <v>0.5</v>
      </c>
      <c r="AC142" s="142">
        <v>4</v>
      </c>
      <c r="AD142" s="152" t="e">
        <f t="shared" si="172"/>
        <v>#N/A</v>
      </c>
      <c r="AE142" s="152" t="e">
        <f aca="true" t="shared" si="178" ref="AE142:AE178">1-AD142</f>
        <v>#N/A</v>
      </c>
      <c r="AF142" s="142" t="e">
        <f>AF141*AE141</f>
        <v>#N/A</v>
      </c>
      <c r="AG142" s="142" t="e">
        <f aca="true" t="shared" si="179" ref="AG142:AG158">AF142-AF143</f>
        <v>#N/A</v>
      </c>
      <c r="AH142" s="142" t="e">
        <f t="shared" si="173"/>
        <v>#N/A</v>
      </c>
      <c r="AI142" s="141" t="e">
        <f>SUM(AH142:AH$159)</f>
        <v>#N/A</v>
      </c>
      <c r="AJ142" s="172"/>
      <c r="AK142" s="126"/>
      <c r="AL142" s="451"/>
      <c r="AM142" s="126"/>
      <c r="AN142" s="172"/>
      <c r="AO142" s="164"/>
      <c r="AP142" s="391"/>
      <c r="AQ142" s="126"/>
      <c r="AR142" s="192"/>
      <c r="AS142" s="126"/>
      <c r="AT142" s="560"/>
      <c r="AU142" s="561"/>
      <c r="AV142" s="560"/>
      <c r="AW142" s="561"/>
      <c r="AX142" s="562"/>
      <c r="AY142" s="126"/>
      <c r="AZ142" s="195"/>
      <c r="BA142" s="126"/>
      <c r="BB142" s="172"/>
      <c r="BC142" s="126"/>
      <c r="BD142" s="172"/>
      <c r="BE142" s="126"/>
      <c r="BF142" s="172"/>
      <c r="BG142" s="126"/>
      <c r="BH142" s="142" t="e">
        <f>D142</f>
        <v>#N/A</v>
      </c>
      <c r="BI142" s="126" t="s">
        <v>336</v>
      </c>
      <c r="BJ142" s="196" t="e">
        <f t="shared" si="174"/>
        <v>#N/A</v>
      </c>
      <c r="BK142" s="126" t="s">
        <v>338</v>
      </c>
      <c r="BL142" s="152" t="e">
        <f t="shared" si="175"/>
        <v>#N/A</v>
      </c>
      <c r="BM142" s="152" t="e">
        <f aca="true" t="shared" si="180" ref="BM142:BM178">1-BL142</f>
        <v>#N/A</v>
      </c>
      <c r="BN142" s="142" t="e">
        <f>BN141*BM141</f>
        <v>#N/A</v>
      </c>
      <c r="BO142" s="142" t="e">
        <f aca="true" t="shared" si="181" ref="BO142:BO158">BN142-BN143</f>
        <v>#N/A</v>
      </c>
      <c r="BP142" s="142" t="e">
        <f t="shared" si="176"/>
        <v>#N/A</v>
      </c>
      <c r="BQ142" s="142" t="e">
        <f>SUM(BP142:$BP$159)</f>
        <v>#N/A</v>
      </c>
      <c r="BR142" s="213" t="e">
        <f aca="true" t="shared" si="182" ref="BR142:BR178">BQ142/BN142</f>
        <v>#N/A</v>
      </c>
      <c r="BS142" s="270" t="e">
        <f t="shared" si="177"/>
        <v>#N/A</v>
      </c>
      <c r="BT142" s="82"/>
      <c r="BU142" s="126"/>
      <c r="BV142" s="440"/>
      <c r="BW142" s="2"/>
      <c r="BX142" s="520"/>
      <c r="BY142" s="2"/>
      <c r="BZ142" s="530"/>
      <c r="CA142" s="2"/>
      <c r="CB142" s="555"/>
      <c r="CC142" s="2"/>
      <c r="CD142" s="440"/>
      <c r="CE142" s="2"/>
      <c r="CF142" s="440"/>
      <c r="CG142" s="2"/>
      <c r="CH142" s="440"/>
      <c r="CI142" s="410"/>
    </row>
    <row r="143" spans="1:87" ht="12.75">
      <c r="A143" s="55" t="s">
        <v>84</v>
      </c>
      <c r="B143" s="359" t="e">
        <f>HLOOKUP('HEALTH INEQUALITIES TOOL'!$C$5,LookUpData!$B$1:$CH$256,LookUpData!CN143,FALSE)</f>
        <v>#N/A</v>
      </c>
      <c r="C143" s="2" t="s">
        <v>343</v>
      </c>
      <c r="D143" s="363" t="e">
        <f>LookUpData!CI143*B143</f>
        <v>#N/A</v>
      </c>
      <c r="E143" s="2" t="s">
        <v>350</v>
      </c>
      <c r="F143" s="406"/>
      <c r="G143" s="2"/>
      <c r="H143" s="87"/>
      <c r="I143" s="2"/>
      <c r="J143" s="583"/>
      <c r="K143" s="2"/>
      <c r="L143" s="440"/>
      <c r="M143" s="2"/>
      <c r="N143" s="175"/>
      <c r="O143" s="2"/>
      <c r="P143" s="172"/>
      <c r="Q143" s="44"/>
      <c r="R143" s="124"/>
      <c r="S143" s="2"/>
      <c r="T143" s="124"/>
      <c r="U143" s="2"/>
      <c r="V143" s="452"/>
      <c r="W143" s="44"/>
      <c r="X143" s="468" t="e">
        <f t="shared" si="170"/>
        <v>#N/A</v>
      </c>
      <c r="Y143" s="126" t="s">
        <v>102</v>
      </c>
      <c r="Z143" s="152" t="e">
        <f t="shared" si="171"/>
        <v>#N/A</v>
      </c>
      <c r="AA143" s="142">
        <v>5</v>
      </c>
      <c r="AB143" s="147">
        <v>0.5</v>
      </c>
      <c r="AC143" s="142">
        <v>5</v>
      </c>
      <c r="AD143" s="152" t="e">
        <f t="shared" si="172"/>
        <v>#N/A</v>
      </c>
      <c r="AE143" s="152" t="e">
        <f t="shared" si="178"/>
        <v>#N/A</v>
      </c>
      <c r="AF143" s="142" t="e">
        <f aca="true" t="shared" si="183" ref="AF143:AF159">AF142*AE142</f>
        <v>#N/A</v>
      </c>
      <c r="AG143" s="142" t="e">
        <f t="shared" si="179"/>
        <v>#N/A</v>
      </c>
      <c r="AH143" s="142" t="e">
        <f t="shared" si="173"/>
        <v>#N/A</v>
      </c>
      <c r="AI143" s="141" t="e">
        <f>SUM(AH143:AH$159)</f>
        <v>#N/A</v>
      </c>
      <c r="AJ143" s="172"/>
      <c r="AK143" s="126"/>
      <c r="AL143" s="451"/>
      <c r="AM143" s="126"/>
      <c r="AN143" s="172"/>
      <c r="AO143" s="164"/>
      <c r="AP143" s="391"/>
      <c r="AQ143" s="126"/>
      <c r="AR143" s="192"/>
      <c r="AS143" s="126"/>
      <c r="AT143" s="560"/>
      <c r="AU143" s="561"/>
      <c r="AV143" s="560"/>
      <c r="AW143" s="561"/>
      <c r="AX143" s="562"/>
      <c r="AY143" s="126"/>
      <c r="AZ143" s="195"/>
      <c r="BA143" s="126"/>
      <c r="BB143" s="172"/>
      <c r="BC143" s="126"/>
      <c r="BD143" s="172"/>
      <c r="BE143" s="126"/>
      <c r="BF143" s="172"/>
      <c r="BG143" s="126"/>
      <c r="BH143" s="142" t="e">
        <f>D143</f>
        <v>#N/A</v>
      </c>
      <c r="BI143" s="126" t="s">
        <v>336</v>
      </c>
      <c r="BJ143" s="196" t="e">
        <f t="shared" si="174"/>
        <v>#N/A</v>
      </c>
      <c r="BK143" s="126" t="s">
        <v>338</v>
      </c>
      <c r="BL143" s="152" t="e">
        <f t="shared" si="175"/>
        <v>#N/A</v>
      </c>
      <c r="BM143" s="152" t="e">
        <f t="shared" si="180"/>
        <v>#N/A</v>
      </c>
      <c r="BN143" s="142" t="e">
        <f aca="true" t="shared" si="184" ref="BN143:BN159">BN142*BM142</f>
        <v>#N/A</v>
      </c>
      <c r="BO143" s="142" t="e">
        <f t="shared" si="181"/>
        <v>#N/A</v>
      </c>
      <c r="BP143" s="142" t="e">
        <f t="shared" si="176"/>
        <v>#N/A</v>
      </c>
      <c r="BQ143" s="142" t="e">
        <f>SUM(BP143:$BP$159)</f>
        <v>#N/A</v>
      </c>
      <c r="BR143" s="213" t="e">
        <f t="shared" si="182"/>
        <v>#N/A</v>
      </c>
      <c r="BS143" s="270" t="e">
        <f t="shared" si="177"/>
        <v>#N/A</v>
      </c>
      <c r="BT143" s="82"/>
      <c r="BU143" s="126"/>
      <c r="BV143" s="440"/>
      <c r="BW143" s="2"/>
      <c r="BX143" s="520"/>
      <c r="BY143" s="2"/>
      <c r="BZ143" s="530"/>
      <c r="CA143" s="2"/>
      <c r="CB143" s="555"/>
      <c r="CC143" s="2"/>
      <c r="CD143" s="440"/>
      <c r="CE143" s="2"/>
      <c r="CF143" s="440"/>
      <c r="CG143" s="2"/>
      <c r="CH143" s="440"/>
      <c r="CI143" s="410"/>
    </row>
    <row r="144" spans="1:87" ht="12.75">
      <c r="A144" s="55" t="s">
        <v>85</v>
      </c>
      <c r="B144" s="359" t="e">
        <f>HLOOKUP('HEALTH INEQUALITIES TOOL'!$C$5,LookUpData!$B$1:$CH$256,LookUpData!CN144,FALSE)</f>
        <v>#N/A</v>
      </c>
      <c r="C144" s="2" t="s">
        <v>343</v>
      </c>
      <c r="D144" s="363" t="e">
        <f>LookUpData!CI144*B144</f>
        <v>#N/A</v>
      </c>
      <c r="E144" s="2" t="s">
        <v>350</v>
      </c>
      <c r="F144" s="406"/>
      <c r="G144" s="2"/>
      <c r="H144" s="87"/>
      <c r="I144" s="2"/>
      <c r="J144" s="583"/>
      <c r="K144" s="2"/>
      <c r="L144" s="440"/>
      <c r="M144" s="2"/>
      <c r="N144" s="175"/>
      <c r="O144" s="2"/>
      <c r="P144" s="172"/>
      <c r="Q144" s="44"/>
      <c r="R144" s="124"/>
      <c r="S144" s="2"/>
      <c r="T144" s="124"/>
      <c r="U144" s="2"/>
      <c r="V144" s="452"/>
      <c r="W144" s="44"/>
      <c r="X144" s="468" t="e">
        <f t="shared" si="170"/>
        <v>#N/A</v>
      </c>
      <c r="Y144" s="126" t="s">
        <v>102</v>
      </c>
      <c r="Z144" s="152" t="e">
        <f t="shared" si="171"/>
        <v>#N/A</v>
      </c>
      <c r="AA144" s="142">
        <v>10</v>
      </c>
      <c r="AB144" s="147">
        <v>0.5</v>
      </c>
      <c r="AC144" s="142">
        <v>5</v>
      </c>
      <c r="AD144" s="152" t="e">
        <f t="shared" si="172"/>
        <v>#N/A</v>
      </c>
      <c r="AE144" s="152" t="e">
        <f t="shared" si="178"/>
        <v>#N/A</v>
      </c>
      <c r="AF144" s="142" t="e">
        <f t="shared" si="183"/>
        <v>#N/A</v>
      </c>
      <c r="AG144" s="142" t="e">
        <f t="shared" si="179"/>
        <v>#N/A</v>
      </c>
      <c r="AH144" s="142" t="e">
        <f t="shared" si="173"/>
        <v>#N/A</v>
      </c>
      <c r="AI144" s="141" t="e">
        <f>SUM(AH144:AH$159)</f>
        <v>#N/A</v>
      </c>
      <c r="AJ144" s="172"/>
      <c r="AK144" s="126"/>
      <c r="AL144" s="451"/>
      <c r="AM144" s="126"/>
      <c r="AN144" s="172"/>
      <c r="AO144" s="164"/>
      <c r="AP144" s="391"/>
      <c r="AQ144" s="126"/>
      <c r="AR144" s="192"/>
      <c r="AS144" s="126"/>
      <c r="AT144" s="560"/>
      <c r="AU144" s="561"/>
      <c r="AV144" s="560"/>
      <c r="AW144" s="561"/>
      <c r="AX144" s="562"/>
      <c r="AY144" s="126"/>
      <c r="AZ144" s="195"/>
      <c r="BA144" s="126"/>
      <c r="BB144" s="172"/>
      <c r="BC144" s="126"/>
      <c r="BD144" s="172"/>
      <c r="BE144" s="126"/>
      <c r="BF144" s="172"/>
      <c r="BG144" s="126"/>
      <c r="BH144" s="142" t="e">
        <f>D144</f>
        <v>#N/A</v>
      </c>
      <c r="BI144" s="126" t="s">
        <v>336</v>
      </c>
      <c r="BJ144" s="196" t="e">
        <f t="shared" si="174"/>
        <v>#N/A</v>
      </c>
      <c r="BK144" s="126" t="s">
        <v>338</v>
      </c>
      <c r="BL144" s="152" t="e">
        <f t="shared" si="175"/>
        <v>#N/A</v>
      </c>
      <c r="BM144" s="152" t="e">
        <f t="shared" si="180"/>
        <v>#N/A</v>
      </c>
      <c r="BN144" s="142" t="e">
        <f t="shared" si="184"/>
        <v>#N/A</v>
      </c>
      <c r="BO144" s="142" t="e">
        <f t="shared" si="181"/>
        <v>#N/A</v>
      </c>
      <c r="BP144" s="142" t="e">
        <f t="shared" si="176"/>
        <v>#N/A</v>
      </c>
      <c r="BQ144" s="142" t="e">
        <f>SUM(BP144:$BP$159)</f>
        <v>#N/A</v>
      </c>
      <c r="BR144" s="213" t="e">
        <f t="shared" si="182"/>
        <v>#N/A</v>
      </c>
      <c r="BS144" s="270" t="e">
        <f t="shared" si="177"/>
        <v>#N/A</v>
      </c>
      <c r="BT144" s="82"/>
      <c r="BU144" s="126"/>
      <c r="BV144" s="440"/>
      <c r="BW144" s="2"/>
      <c r="BX144" s="520"/>
      <c r="BY144" s="2"/>
      <c r="BZ144" s="530"/>
      <c r="CA144" s="2"/>
      <c r="CB144" s="555"/>
      <c r="CC144" s="2"/>
      <c r="CD144" s="440"/>
      <c r="CE144" s="2"/>
      <c r="CF144" s="440"/>
      <c r="CG144" s="2"/>
      <c r="CH144" s="440"/>
      <c r="CI144" s="410"/>
    </row>
    <row r="145" spans="1:87" ht="12.75">
      <c r="A145" s="55" t="s">
        <v>28</v>
      </c>
      <c r="B145" s="359" t="e">
        <f>HLOOKUP('HEALTH INEQUALITIES TOOL'!$C$5,LookUpData!$B$1:$CH$256,LookUpData!CN145,FALSE)</f>
        <v>#N/A</v>
      </c>
      <c r="C145" s="2" t="s">
        <v>343</v>
      </c>
      <c r="D145" s="363" t="e">
        <f>LookUpData!CI145*B145</f>
        <v>#N/A</v>
      </c>
      <c r="E145" s="2" t="s">
        <v>350</v>
      </c>
      <c r="F145" s="406"/>
      <c r="G145" s="2"/>
      <c r="H145" s="87"/>
      <c r="I145" s="2"/>
      <c r="J145" s="583"/>
      <c r="K145" s="2"/>
      <c r="L145" s="440"/>
      <c r="M145" s="2"/>
      <c r="N145" s="175"/>
      <c r="O145" s="2"/>
      <c r="P145" s="172"/>
      <c r="Q145" s="44"/>
      <c r="R145" s="124"/>
      <c r="S145" s="2"/>
      <c r="T145" s="124"/>
      <c r="U145" s="2"/>
      <c r="V145" s="452"/>
      <c r="W145" s="44"/>
      <c r="X145" s="468" t="e">
        <f t="shared" si="170"/>
        <v>#N/A</v>
      </c>
      <c r="Y145" s="126" t="s">
        <v>102</v>
      </c>
      <c r="Z145" s="152" t="e">
        <f t="shared" si="171"/>
        <v>#N/A</v>
      </c>
      <c r="AA145" s="142">
        <v>15</v>
      </c>
      <c r="AB145" s="147">
        <v>0.5</v>
      </c>
      <c r="AC145" s="142">
        <v>5</v>
      </c>
      <c r="AD145" s="152" t="e">
        <f t="shared" si="172"/>
        <v>#N/A</v>
      </c>
      <c r="AE145" s="152" t="e">
        <f t="shared" si="178"/>
        <v>#N/A</v>
      </c>
      <c r="AF145" s="142" t="e">
        <f t="shared" si="183"/>
        <v>#N/A</v>
      </c>
      <c r="AG145" s="142" t="e">
        <f t="shared" si="179"/>
        <v>#N/A</v>
      </c>
      <c r="AH145" s="142" t="e">
        <f t="shared" si="173"/>
        <v>#N/A</v>
      </c>
      <c r="AI145" s="141" t="e">
        <f>SUM(AH145:AH$159)</f>
        <v>#N/A</v>
      </c>
      <c r="AJ145" s="172"/>
      <c r="AK145" s="126"/>
      <c r="AL145" s="451"/>
      <c r="AM145" s="126"/>
      <c r="AN145" s="172"/>
      <c r="AO145" s="164"/>
      <c r="AP145" s="391"/>
      <c r="AQ145" s="126"/>
      <c r="AR145" s="192"/>
      <c r="AS145" s="126"/>
      <c r="AT145" s="560"/>
      <c r="AU145" s="561"/>
      <c r="AV145" s="560"/>
      <c r="AW145" s="561"/>
      <c r="AX145" s="562"/>
      <c r="AY145" s="126"/>
      <c r="AZ145" s="195"/>
      <c r="BA145" s="126"/>
      <c r="BB145" s="172"/>
      <c r="BC145" s="126"/>
      <c r="BD145" s="172"/>
      <c r="BE145" s="126"/>
      <c r="BF145" s="172"/>
      <c r="BG145" s="126"/>
      <c r="BH145" s="142" t="e">
        <f>D145</f>
        <v>#N/A</v>
      </c>
      <c r="BI145" s="126" t="s">
        <v>336</v>
      </c>
      <c r="BJ145" s="196" t="e">
        <f t="shared" si="174"/>
        <v>#N/A</v>
      </c>
      <c r="BK145" s="126" t="s">
        <v>338</v>
      </c>
      <c r="BL145" s="152" t="e">
        <f t="shared" si="175"/>
        <v>#N/A</v>
      </c>
      <c r="BM145" s="152" t="e">
        <f t="shared" si="180"/>
        <v>#N/A</v>
      </c>
      <c r="BN145" s="142" t="e">
        <f t="shared" si="184"/>
        <v>#N/A</v>
      </c>
      <c r="BO145" s="142" t="e">
        <f t="shared" si="181"/>
        <v>#N/A</v>
      </c>
      <c r="BP145" s="142" t="e">
        <f t="shared" si="176"/>
        <v>#N/A</v>
      </c>
      <c r="BQ145" s="142" t="e">
        <f>SUM(BP145:$BP$159)</f>
        <v>#N/A</v>
      </c>
      <c r="BR145" s="213" t="e">
        <f t="shared" si="182"/>
        <v>#N/A</v>
      </c>
      <c r="BS145" s="270" t="e">
        <f t="shared" si="177"/>
        <v>#N/A</v>
      </c>
      <c r="BT145" s="82"/>
      <c r="BU145" s="126"/>
      <c r="BV145" s="440"/>
      <c r="BW145" s="2"/>
      <c r="BX145" s="520"/>
      <c r="BY145" s="2"/>
      <c r="BZ145" s="530"/>
      <c r="CA145" s="2"/>
      <c r="CB145" s="555"/>
      <c r="CC145" s="2"/>
      <c r="CD145" s="440"/>
      <c r="CE145" s="2"/>
      <c r="CF145" s="440"/>
      <c r="CG145" s="2"/>
      <c r="CH145" s="440"/>
      <c r="CI145" s="410"/>
    </row>
    <row r="146" spans="1:87" ht="12.75">
      <c r="A146" s="55" t="s">
        <v>29</v>
      </c>
      <c r="B146" s="359" t="e">
        <f>HLOOKUP('HEALTH INEQUALITIES TOOL'!$C$5,LookUpData!$B$1:$CH$256,LookUpData!CN146,FALSE)</f>
        <v>#N/A</v>
      </c>
      <c r="C146" s="2" t="s">
        <v>343</v>
      </c>
      <c r="D146" s="363" t="e">
        <f>LookUpData!CI146*B146</f>
        <v>#N/A</v>
      </c>
      <c r="E146" s="2" t="s">
        <v>350</v>
      </c>
      <c r="F146" s="401" t="e">
        <f>B146</f>
        <v>#N/A</v>
      </c>
      <c r="G146" s="2"/>
      <c r="H146" s="88">
        <v>0.092</v>
      </c>
      <c r="I146" s="2" t="s">
        <v>134</v>
      </c>
      <c r="J146" s="585">
        <v>0.4</v>
      </c>
      <c r="K146" s="2" t="s">
        <v>300</v>
      </c>
      <c r="L146" s="435" t="s">
        <v>117</v>
      </c>
      <c r="M146" s="2"/>
      <c r="N146" s="429">
        <f aca="true" t="shared" si="185" ref="N146:N156">H146*L$13</f>
        <v>0.09369065849923432</v>
      </c>
      <c r="O146" s="2" t="s">
        <v>137</v>
      </c>
      <c r="P146" s="168" t="e">
        <f aca="true" t="shared" si="186" ref="P146:P156">N146*F146</f>
        <v>#N/A</v>
      </c>
      <c r="Q146" s="44" t="s">
        <v>138</v>
      </c>
      <c r="R146" s="125" t="e">
        <f aca="true" t="shared" si="187" ref="R146:R156">P146*($R$3/$P$3)</f>
        <v>#N/A</v>
      </c>
      <c r="S146" s="2" t="s">
        <v>146</v>
      </c>
      <c r="T146" s="119" t="e">
        <f aca="true" t="shared" si="188" ref="T146:T156">R146*J146</f>
        <v>#N/A</v>
      </c>
      <c r="U146" s="2" t="s">
        <v>105</v>
      </c>
      <c r="V146" s="444" t="s">
        <v>117</v>
      </c>
      <c r="W146" s="44"/>
      <c r="X146" s="468" t="e">
        <f t="shared" si="170"/>
        <v>#N/A</v>
      </c>
      <c r="Y146" s="126" t="s">
        <v>102</v>
      </c>
      <c r="Z146" s="152" t="e">
        <f t="shared" si="171"/>
        <v>#N/A</v>
      </c>
      <c r="AA146" s="142">
        <v>20</v>
      </c>
      <c r="AB146" s="147">
        <v>0.5</v>
      </c>
      <c r="AC146" s="142">
        <v>5</v>
      </c>
      <c r="AD146" s="152" t="e">
        <f t="shared" si="172"/>
        <v>#N/A</v>
      </c>
      <c r="AE146" s="152" t="e">
        <f t="shared" si="178"/>
        <v>#N/A</v>
      </c>
      <c r="AF146" s="142" t="e">
        <f t="shared" si="183"/>
        <v>#N/A</v>
      </c>
      <c r="AG146" s="142" t="e">
        <f t="shared" si="179"/>
        <v>#N/A</v>
      </c>
      <c r="AH146" s="142" t="e">
        <f t="shared" si="173"/>
        <v>#N/A</v>
      </c>
      <c r="AI146" s="141" t="e">
        <f>SUM(AH146:AH$159)</f>
        <v>#N/A</v>
      </c>
      <c r="AJ146" s="168" t="e">
        <f>IF(P146=0,0,((P146-R146)*(AJ$6/(P$6-R$6))))</f>
        <v>#N/A</v>
      </c>
      <c r="AK146" s="126" t="s">
        <v>320</v>
      </c>
      <c r="AL146" s="444" t="s">
        <v>117</v>
      </c>
      <c r="AM146" s="126"/>
      <c r="AN146" s="168" t="e">
        <f aca="true" t="shared" si="189" ref="AN146:AN156">AJ146*J146</f>
        <v>#N/A</v>
      </c>
      <c r="AO146" s="164" t="s">
        <v>105</v>
      </c>
      <c r="AP146" s="387">
        <v>1.39</v>
      </c>
      <c r="AQ146" s="126" t="s">
        <v>323</v>
      </c>
      <c r="AR146" s="187">
        <f aca="true" t="shared" si="190" ref="AR146:AR156">(N146*(AP146-1))/(1+(N146*(AP146-1)))</f>
        <v>0.03525129709207307</v>
      </c>
      <c r="AS146" s="2" t="s">
        <v>325</v>
      </c>
      <c r="AT146" s="563" t="e">
        <f aca="true" t="shared" si="191" ref="AT146:AT156">Z146-(AR146*Z146)</f>
        <v>#N/A</v>
      </c>
      <c r="AU146" s="561" t="s">
        <v>327</v>
      </c>
      <c r="AV146" s="563" t="e">
        <f>AP146*AT146</f>
        <v>#N/A</v>
      </c>
      <c r="AW146" s="561" t="s">
        <v>327</v>
      </c>
      <c r="AX146" s="564" t="e">
        <f>AV146-(AV146*0.104)</f>
        <v>#N/A</v>
      </c>
      <c r="AY146" s="126" t="s">
        <v>329</v>
      </c>
      <c r="AZ146" s="140" t="e">
        <f aca="true" t="shared" si="192" ref="AZ146:AZ156">AN146-T146</f>
        <v>#N/A</v>
      </c>
      <c r="BA146" s="126" t="s">
        <v>331</v>
      </c>
      <c r="BB146" s="147" t="e">
        <f>AZ146*AX146</f>
        <v>#N/A</v>
      </c>
      <c r="BC146" s="126" t="s">
        <v>333</v>
      </c>
      <c r="BD146" s="147" t="e">
        <f aca="true" t="shared" si="193" ref="BD146:BD156">AV146*(P146-AZ146)</f>
        <v>#N/A</v>
      </c>
      <c r="BE146" s="126" t="s">
        <v>334</v>
      </c>
      <c r="BF146" s="142" t="e">
        <f aca="true" t="shared" si="194" ref="BF146:BF156">AT146*(F146-P146)</f>
        <v>#N/A</v>
      </c>
      <c r="BG146" s="126" t="s">
        <v>331</v>
      </c>
      <c r="BH146" s="142" t="e">
        <f>IF(B146=0,0,SUM(BB146:BF146))</f>
        <v>#N/A</v>
      </c>
      <c r="BI146" s="126" t="s">
        <v>337</v>
      </c>
      <c r="BJ146" s="196" t="e">
        <f t="shared" si="174"/>
        <v>#N/A</v>
      </c>
      <c r="BK146" s="126" t="s">
        <v>338</v>
      </c>
      <c r="BL146" s="152" t="e">
        <f t="shared" si="175"/>
        <v>#N/A</v>
      </c>
      <c r="BM146" s="152" t="e">
        <f t="shared" si="180"/>
        <v>#N/A</v>
      </c>
      <c r="BN146" s="142" t="e">
        <f t="shared" si="184"/>
        <v>#N/A</v>
      </c>
      <c r="BO146" s="142" t="e">
        <f t="shared" si="181"/>
        <v>#N/A</v>
      </c>
      <c r="BP146" s="142" t="e">
        <f t="shared" si="176"/>
        <v>#N/A</v>
      </c>
      <c r="BQ146" s="142" t="e">
        <f>SUM(BP146:$BP$159)</f>
        <v>#N/A</v>
      </c>
      <c r="BR146" s="213" t="e">
        <f t="shared" si="182"/>
        <v>#N/A</v>
      </c>
      <c r="BS146" s="270" t="e">
        <f t="shared" si="177"/>
        <v>#N/A</v>
      </c>
      <c r="BT146" s="514">
        <v>23.9</v>
      </c>
      <c r="BU146" s="2" t="s">
        <v>340</v>
      </c>
      <c r="BV146" s="435" t="s">
        <v>117</v>
      </c>
      <c r="BW146" s="2"/>
      <c r="BX146" s="518">
        <f aca="true" t="shared" si="195" ref="BX146:BX156">BT146*BV$13</f>
        <v>23.987226277372265</v>
      </c>
      <c r="BY146" s="2" t="s">
        <v>292</v>
      </c>
      <c r="BZ146" s="531" t="e">
        <f>BX146*B146</f>
        <v>#N/A</v>
      </c>
      <c r="CA146" s="2" t="s">
        <v>290</v>
      </c>
      <c r="CB146" s="553" t="s">
        <v>117</v>
      </c>
      <c r="CC146" s="2"/>
      <c r="CD146" s="435" t="s">
        <v>117</v>
      </c>
      <c r="CE146" s="2"/>
      <c r="CF146" s="435" t="s">
        <v>117</v>
      </c>
      <c r="CG146" s="2"/>
      <c r="CH146" s="435" t="s">
        <v>117</v>
      </c>
      <c r="CI146" s="410"/>
    </row>
    <row r="147" spans="1:87" ht="12.75">
      <c r="A147" s="55" t="s">
        <v>30</v>
      </c>
      <c r="B147" s="359" t="e">
        <f>HLOOKUP('HEALTH INEQUALITIES TOOL'!$C$5,LookUpData!$B$1:$CH$256,LookUpData!CN147,FALSE)</f>
        <v>#N/A</v>
      </c>
      <c r="C147" s="2" t="s">
        <v>343</v>
      </c>
      <c r="D147" s="363" t="e">
        <f>LookUpData!CI147*B147</f>
        <v>#N/A</v>
      </c>
      <c r="E147" s="2" t="s">
        <v>350</v>
      </c>
      <c r="F147" s="401" t="e">
        <f aca="true" t="shared" si="196" ref="F147:F156">B147</f>
        <v>#N/A</v>
      </c>
      <c r="G147" s="2"/>
      <c r="H147" s="88">
        <v>0.194</v>
      </c>
      <c r="I147" s="2" t="s">
        <v>134</v>
      </c>
      <c r="J147" s="585">
        <v>0.4</v>
      </c>
      <c r="K147" s="2" t="s">
        <v>300</v>
      </c>
      <c r="L147" s="435" t="s">
        <v>117</v>
      </c>
      <c r="M147" s="2"/>
      <c r="N147" s="429">
        <f t="shared" si="185"/>
        <v>0.19756508422664626</v>
      </c>
      <c r="O147" s="2" t="s">
        <v>137</v>
      </c>
      <c r="P147" s="168" t="e">
        <f t="shared" si="186"/>
        <v>#N/A</v>
      </c>
      <c r="Q147" s="44" t="s">
        <v>138</v>
      </c>
      <c r="R147" s="125" t="e">
        <f t="shared" si="187"/>
        <v>#N/A</v>
      </c>
      <c r="S147" s="2" t="s">
        <v>146</v>
      </c>
      <c r="T147" s="119" t="e">
        <f t="shared" si="188"/>
        <v>#N/A</v>
      </c>
      <c r="U147" s="2" t="s">
        <v>105</v>
      </c>
      <c r="V147" s="444" t="s">
        <v>117</v>
      </c>
      <c r="W147" s="44"/>
      <c r="X147" s="468" t="e">
        <f t="shared" si="170"/>
        <v>#N/A</v>
      </c>
      <c r="Y147" s="126" t="s">
        <v>102</v>
      </c>
      <c r="Z147" s="152" t="e">
        <f t="shared" si="171"/>
        <v>#N/A</v>
      </c>
      <c r="AA147" s="142">
        <v>25</v>
      </c>
      <c r="AB147" s="147">
        <v>0.5</v>
      </c>
      <c r="AC147" s="142">
        <v>5</v>
      </c>
      <c r="AD147" s="152" t="e">
        <f t="shared" si="172"/>
        <v>#N/A</v>
      </c>
      <c r="AE147" s="152" t="e">
        <f t="shared" si="178"/>
        <v>#N/A</v>
      </c>
      <c r="AF147" s="142" t="e">
        <f t="shared" si="183"/>
        <v>#N/A</v>
      </c>
      <c r="AG147" s="142" t="e">
        <f t="shared" si="179"/>
        <v>#N/A</v>
      </c>
      <c r="AH147" s="142" t="e">
        <f t="shared" si="173"/>
        <v>#N/A</v>
      </c>
      <c r="AI147" s="141" t="e">
        <f>SUM(AH147:AH$159)</f>
        <v>#N/A</v>
      </c>
      <c r="AJ147" s="168" t="e">
        <f aca="true" t="shared" si="197" ref="AJ147:AJ156">IF(P147=0,0,((P147-R147)*(AJ$6/(P$6-R$6))))</f>
        <v>#N/A</v>
      </c>
      <c r="AK147" s="126" t="s">
        <v>320</v>
      </c>
      <c r="AL147" s="444" t="s">
        <v>117</v>
      </c>
      <c r="AM147" s="126"/>
      <c r="AN147" s="168" t="e">
        <f t="shared" si="189"/>
        <v>#N/A</v>
      </c>
      <c r="AO147" s="164" t="s">
        <v>105</v>
      </c>
      <c r="AP147" s="387">
        <v>1.39</v>
      </c>
      <c r="AQ147" s="126" t="s">
        <v>323</v>
      </c>
      <c r="AR147" s="187">
        <f t="shared" si="190"/>
        <v>0.07153832733861792</v>
      </c>
      <c r="AS147" s="2" t="s">
        <v>325</v>
      </c>
      <c r="AT147" s="563" t="e">
        <f t="shared" si="191"/>
        <v>#N/A</v>
      </c>
      <c r="AU147" s="561" t="s">
        <v>327</v>
      </c>
      <c r="AV147" s="563" t="e">
        <f aca="true" t="shared" si="198" ref="AV147:AV156">AP147*AT147</f>
        <v>#N/A</v>
      </c>
      <c r="AW147" s="561" t="s">
        <v>327</v>
      </c>
      <c r="AX147" s="564" t="e">
        <f aca="true" t="shared" si="199" ref="AX147:AX156">AV147-(AV147*0.104)</f>
        <v>#N/A</v>
      </c>
      <c r="AY147" s="126" t="s">
        <v>329</v>
      </c>
      <c r="AZ147" s="140" t="e">
        <f t="shared" si="192"/>
        <v>#N/A</v>
      </c>
      <c r="BA147" s="126" t="s">
        <v>331</v>
      </c>
      <c r="BB147" s="147" t="e">
        <f aca="true" t="shared" si="200" ref="BB147:BB156">AZ147*AX147</f>
        <v>#N/A</v>
      </c>
      <c r="BC147" s="126" t="s">
        <v>333</v>
      </c>
      <c r="BD147" s="147" t="e">
        <f t="shared" si="193"/>
        <v>#N/A</v>
      </c>
      <c r="BE147" s="126" t="s">
        <v>334</v>
      </c>
      <c r="BF147" s="142" t="e">
        <f t="shared" si="194"/>
        <v>#N/A</v>
      </c>
      <c r="BG147" s="126" t="s">
        <v>331</v>
      </c>
      <c r="BH147" s="142" t="e">
        <f aca="true" t="shared" si="201" ref="BH147:BH156">IF(B147=0,0,SUM(BB147:BF147))</f>
        <v>#N/A</v>
      </c>
      <c r="BI147" s="126" t="s">
        <v>337</v>
      </c>
      <c r="BJ147" s="196" t="e">
        <f t="shared" si="174"/>
        <v>#N/A</v>
      </c>
      <c r="BK147" s="126" t="s">
        <v>338</v>
      </c>
      <c r="BL147" s="152" t="e">
        <f t="shared" si="175"/>
        <v>#N/A</v>
      </c>
      <c r="BM147" s="152" t="e">
        <f t="shared" si="180"/>
        <v>#N/A</v>
      </c>
      <c r="BN147" s="142" t="e">
        <f t="shared" si="184"/>
        <v>#N/A</v>
      </c>
      <c r="BO147" s="142" t="e">
        <f t="shared" si="181"/>
        <v>#N/A</v>
      </c>
      <c r="BP147" s="142" t="e">
        <f t="shared" si="176"/>
        <v>#N/A</v>
      </c>
      <c r="BQ147" s="142" t="e">
        <f>SUM(BP147:$BP$159)</f>
        <v>#N/A</v>
      </c>
      <c r="BR147" s="213" t="e">
        <f t="shared" si="182"/>
        <v>#N/A</v>
      </c>
      <c r="BS147" s="270" t="e">
        <f t="shared" si="177"/>
        <v>#N/A</v>
      </c>
      <c r="BT147" s="514">
        <v>26.4</v>
      </c>
      <c r="BU147" s="2" t="s">
        <v>340</v>
      </c>
      <c r="BV147" s="435" t="s">
        <v>117</v>
      </c>
      <c r="BW147" s="2"/>
      <c r="BX147" s="518">
        <f t="shared" si="195"/>
        <v>26.496350364963508</v>
      </c>
      <c r="BY147" s="2" t="s">
        <v>292</v>
      </c>
      <c r="BZ147" s="531" t="e">
        <f aca="true" t="shared" si="202" ref="BZ147:BZ156">BX147*B147</f>
        <v>#N/A</v>
      </c>
      <c r="CA147" s="2" t="s">
        <v>290</v>
      </c>
      <c r="CB147" s="553" t="s">
        <v>117</v>
      </c>
      <c r="CC147" s="2"/>
      <c r="CD147" s="435" t="s">
        <v>117</v>
      </c>
      <c r="CE147" s="2"/>
      <c r="CF147" s="435" t="s">
        <v>117</v>
      </c>
      <c r="CG147" s="2"/>
      <c r="CH147" s="435" t="s">
        <v>117</v>
      </c>
      <c r="CI147" s="410"/>
    </row>
    <row r="148" spans="1:87" ht="12.75">
      <c r="A148" s="55" t="s">
        <v>31</v>
      </c>
      <c r="B148" s="359" t="e">
        <f>HLOOKUP('HEALTH INEQUALITIES TOOL'!$C$5,LookUpData!$B$1:$CH$256,LookUpData!CN148,FALSE)</f>
        <v>#N/A</v>
      </c>
      <c r="C148" s="2" t="s">
        <v>343</v>
      </c>
      <c r="D148" s="363" t="e">
        <f>LookUpData!CI148*B148</f>
        <v>#N/A</v>
      </c>
      <c r="E148" s="2" t="s">
        <v>350</v>
      </c>
      <c r="F148" s="401" t="e">
        <f t="shared" si="196"/>
        <v>#N/A</v>
      </c>
      <c r="G148" s="2"/>
      <c r="H148" s="88">
        <v>0.194</v>
      </c>
      <c r="I148" s="2" t="s">
        <v>134</v>
      </c>
      <c r="J148" s="585">
        <v>0.4</v>
      </c>
      <c r="K148" s="2" t="s">
        <v>300</v>
      </c>
      <c r="L148" s="435" t="s">
        <v>117</v>
      </c>
      <c r="M148" s="2"/>
      <c r="N148" s="429">
        <f t="shared" si="185"/>
        <v>0.19756508422664626</v>
      </c>
      <c r="O148" s="2" t="s">
        <v>137</v>
      </c>
      <c r="P148" s="168" t="e">
        <f t="shared" si="186"/>
        <v>#N/A</v>
      </c>
      <c r="Q148" s="44" t="s">
        <v>138</v>
      </c>
      <c r="R148" s="125" t="e">
        <f t="shared" si="187"/>
        <v>#N/A</v>
      </c>
      <c r="S148" s="2" t="s">
        <v>146</v>
      </c>
      <c r="T148" s="119" t="e">
        <f t="shared" si="188"/>
        <v>#N/A</v>
      </c>
      <c r="U148" s="2" t="s">
        <v>105</v>
      </c>
      <c r="V148" s="444" t="s">
        <v>117</v>
      </c>
      <c r="W148" s="44"/>
      <c r="X148" s="468" t="e">
        <f t="shared" si="170"/>
        <v>#N/A</v>
      </c>
      <c r="Y148" s="126" t="s">
        <v>102</v>
      </c>
      <c r="Z148" s="152" t="e">
        <f t="shared" si="171"/>
        <v>#N/A</v>
      </c>
      <c r="AA148" s="142">
        <v>30</v>
      </c>
      <c r="AB148" s="147">
        <v>0.5</v>
      </c>
      <c r="AC148" s="142">
        <v>5</v>
      </c>
      <c r="AD148" s="152" t="e">
        <f t="shared" si="172"/>
        <v>#N/A</v>
      </c>
      <c r="AE148" s="152" t="e">
        <f t="shared" si="178"/>
        <v>#N/A</v>
      </c>
      <c r="AF148" s="142" t="e">
        <f t="shared" si="183"/>
        <v>#N/A</v>
      </c>
      <c r="AG148" s="142" t="e">
        <f t="shared" si="179"/>
        <v>#N/A</v>
      </c>
      <c r="AH148" s="142" t="e">
        <f t="shared" si="173"/>
        <v>#N/A</v>
      </c>
      <c r="AI148" s="141" t="e">
        <f>SUM(AH148:AH$159)</f>
        <v>#N/A</v>
      </c>
      <c r="AJ148" s="168" t="e">
        <f t="shared" si="197"/>
        <v>#N/A</v>
      </c>
      <c r="AK148" s="126" t="s">
        <v>320</v>
      </c>
      <c r="AL148" s="444" t="s">
        <v>117</v>
      </c>
      <c r="AM148" s="126"/>
      <c r="AN148" s="168" t="e">
        <f t="shared" si="189"/>
        <v>#N/A</v>
      </c>
      <c r="AO148" s="164" t="s">
        <v>105</v>
      </c>
      <c r="AP148" s="387">
        <v>1.39</v>
      </c>
      <c r="AQ148" s="126" t="s">
        <v>323</v>
      </c>
      <c r="AR148" s="187">
        <f t="shared" si="190"/>
        <v>0.07153832733861792</v>
      </c>
      <c r="AS148" s="2" t="s">
        <v>325</v>
      </c>
      <c r="AT148" s="563" t="e">
        <f t="shared" si="191"/>
        <v>#N/A</v>
      </c>
      <c r="AU148" s="561" t="s">
        <v>327</v>
      </c>
      <c r="AV148" s="563" t="e">
        <f t="shared" si="198"/>
        <v>#N/A</v>
      </c>
      <c r="AW148" s="561" t="s">
        <v>327</v>
      </c>
      <c r="AX148" s="564" t="e">
        <f t="shared" si="199"/>
        <v>#N/A</v>
      </c>
      <c r="AY148" s="126" t="s">
        <v>329</v>
      </c>
      <c r="AZ148" s="140" t="e">
        <f t="shared" si="192"/>
        <v>#N/A</v>
      </c>
      <c r="BA148" s="126" t="s">
        <v>331</v>
      </c>
      <c r="BB148" s="147" t="e">
        <f t="shared" si="200"/>
        <v>#N/A</v>
      </c>
      <c r="BC148" s="126" t="s">
        <v>333</v>
      </c>
      <c r="BD148" s="147" t="e">
        <f t="shared" si="193"/>
        <v>#N/A</v>
      </c>
      <c r="BE148" s="126" t="s">
        <v>334</v>
      </c>
      <c r="BF148" s="142" t="e">
        <f t="shared" si="194"/>
        <v>#N/A</v>
      </c>
      <c r="BG148" s="126" t="s">
        <v>331</v>
      </c>
      <c r="BH148" s="142" t="e">
        <f t="shared" si="201"/>
        <v>#N/A</v>
      </c>
      <c r="BI148" s="126" t="s">
        <v>337</v>
      </c>
      <c r="BJ148" s="196" t="e">
        <f t="shared" si="174"/>
        <v>#N/A</v>
      </c>
      <c r="BK148" s="126" t="s">
        <v>338</v>
      </c>
      <c r="BL148" s="152" t="e">
        <f t="shared" si="175"/>
        <v>#N/A</v>
      </c>
      <c r="BM148" s="152" t="e">
        <f t="shared" si="180"/>
        <v>#N/A</v>
      </c>
      <c r="BN148" s="142" t="e">
        <f t="shared" si="184"/>
        <v>#N/A</v>
      </c>
      <c r="BO148" s="142" t="e">
        <f t="shared" si="181"/>
        <v>#N/A</v>
      </c>
      <c r="BP148" s="142" t="e">
        <f t="shared" si="176"/>
        <v>#N/A</v>
      </c>
      <c r="BQ148" s="142" t="e">
        <f>SUM(BP148:$BP$159)</f>
        <v>#N/A</v>
      </c>
      <c r="BR148" s="213" t="e">
        <f t="shared" si="182"/>
        <v>#N/A</v>
      </c>
      <c r="BS148" s="270" t="e">
        <f t="shared" si="177"/>
        <v>#N/A</v>
      </c>
      <c r="BT148" s="514">
        <v>26.4</v>
      </c>
      <c r="BU148" s="2" t="s">
        <v>340</v>
      </c>
      <c r="BV148" s="435" t="s">
        <v>117</v>
      </c>
      <c r="BW148" s="2"/>
      <c r="BX148" s="518">
        <f t="shared" si="195"/>
        <v>26.496350364963508</v>
      </c>
      <c r="BY148" s="2" t="s">
        <v>292</v>
      </c>
      <c r="BZ148" s="531" t="e">
        <f t="shared" si="202"/>
        <v>#N/A</v>
      </c>
      <c r="CA148" s="2" t="s">
        <v>290</v>
      </c>
      <c r="CB148" s="553" t="s">
        <v>117</v>
      </c>
      <c r="CC148" s="2"/>
      <c r="CD148" s="435" t="s">
        <v>117</v>
      </c>
      <c r="CE148" s="2"/>
      <c r="CF148" s="435" t="s">
        <v>117</v>
      </c>
      <c r="CG148" s="2"/>
      <c r="CH148" s="435" t="s">
        <v>117</v>
      </c>
      <c r="CI148" s="410"/>
    </row>
    <row r="149" spans="1:87" ht="12.75">
      <c r="A149" s="55" t="s">
        <v>32</v>
      </c>
      <c r="B149" s="359" t="e">
        <f>HLOOKUP('HEALTH INEQUALITIES TOOL'!$C$5,LookUpData!$B$1:$CH$256,LookUpData!CN149,FALSE)</f>
        <v>#N/A</v>
      </c>
      <c r="C149" s="2" t="s">
        <v>343</v>
      </c>
      <c r="D149" s="363" t="e">
        <f>LookUpData!CI149*B149</f>
        <v>#N/A</v>
      </c>
      <c r="E149" s="2" t="s">
        <v>350</v>
      </c>
      <c r="F149" s="401" t="e">
        <f t="shared" si="196"/>
        <v>#N/A</v>
      </c>
      <c r="G149" s="2"/>
      <c r="H149" s="88">
        <v>0.317</v>
      </c>
      <c r="I149" s="2" t="s">
        <v>134</v>
      </c>
      <c r="J149" s="585">
        <v>0.4</v>
      </c>
      <c r="K149" s="2" t="s">
        <v>300</v>
      </c>
      <c r="L149" s="435" t="s">
        <v>117</v>
      </c>
      <c r="M149" s="2"/>
      <c r="N149" s="429">
        <f t="shared" si="185"/>
        <v>0.32282542113323126</v>
      </c>
      <c r="O149" s="2" t="s">
        <v>137</v>
      </c>
      <c r="P149" s="168" t="e">
        <f t="shared" si="186"/>
        <v>#N/A</v>
      </c>
      <c r="Q149" s="44" t="s">
        <v>138</v>
      </c>
      <c r="R149" s="125" t="e">
        <f t="shared" si="187"/>
        <v>#N/A</v>
      </c>
      <c r="S149" s="2" t="s">
        <v>146</v>
      </c>
      <c r="T149" s="119" t="e">
        <f t="shared" si="188"/>
        <v>#N/A</v>
      </c>
      <c r="U149" s="2" t="s">
        <v>105</v>
      </c>
      <c r="V149" s="444" t="s">
        <v>117</v>
      </c>
      <c r="W149" s="44"/>
      <c r="X149" s="468" t="e">
        <f t="shared" si="170"/>
        <v>#N/A</v>
      </c>
      <c r="Y149" s="126" t="s">
        <v>102</v>
      </c>
      <c r="Z149" s="152" t="e">
        <f t="shared" si="171"/>
        <v>#N/A</v>
      </c>
      <c r="AA149" s="142">
        <v>35</v>
      </c>
      <c r="AB149" s="147">
        <v>0.5</v>
      </c>
      <c r="AC149" s="142">
        <v>5</v>
      </c>
      <c r="AD149" s="152" t="e">
        <f t="shared" si="172"/>
        <v>#N/A</v>
      </c>
      <c r="AE149" s="152" t="e">
        <f t="shared" si="178"/>
        <v>#N/A</v>
      </c>
      <c r="AF149" s="142" t="e">
        <f t="shared" si="183"/>
        <v>#N/A</v>
      </c>
      <c r="AG149" s="142" t="e">
        <f t="shared" si="179"/>
        <v>#N/A</v>
      </c>
      <c r="AH149" s="142" t="e">
        <f t="shared" si="173"/>
        <v>#N/A</v>
      </c>
      <c r="AI149" s="141" t="e">
        <f>SUM(AH149:AH$159)</f>
        <v>#N/A</v>
      </c>
      <c r="AJ149" s="168" t="e">
        <f t="shared" si="197"/>
        <v>#N/A</v>
      </c>
      <c r="AK149" s="126" t="s">
        <v>320</v>
      </c>
      <c r="AL149" s="444" t="s">
        <v>117</v>
      </c>
      <c r="AM149" s="126"/>
      <c r="AN149" s="168" t="e">
        <f t="shared" si="189"/>
        <v>#N/A</v>
      </c>
      <c r="AO149" s="164" t="s">
        <v>105</v>
      </c>
      <c r="AP149" s="387">
        <v>1.39</v>
      </c>
      <c r="AQ149" s="126" t="s">
        <v>323</v>
      </c>
      <c r="AR149" s="187">
        <f t="shared" si="190"/>
        <v>0.11182316385590885</v>
      </c>
      <c r="AS149" s="2" t="s">
        <v>325</v>
      </c>
      <c r="AT149" s="563" t="e">
        <f t="shared" si="191"/>
        <v>#N/A</v>
      </c>
      <c r="AU149" s="561" t="s">
        <v>327</v>
      </c>
      <c r="AV149" s="563" t="e">
        <f t="shared" si="198"/>
        <v>#N/A</v>
      </c>
      <c r="AW149" s="561" t="s">
        <v>327</v>
      </c>
      <c r="AX149" s="564" t="e">
        <f t="shared" si="199"/>
        <v>#N/A</v>
      </c>
      <c r="AY149" s="126" t="s">
        <v>329</v>
      </c>
      <c r="AZ149" s="140" t="e">
        <f t="shared" si="192"/>
        <v>#N/A</v>
      </c>
      <c r="BA149" s="126" t="s">
        <v>331</v>
      </c>
      <c r="BB149" s="147" t="e">
        <f t="shared" si="200"/>
        <v>#N/A</v>
      </c>
      <c r="BC149" s="126" t="s">
        <v>333</v>
      </c>
      <c r="BD149" s="147" t="e">
        <f t="shared" si="193"/>
        <v>#N/A</v>
      </c>
      <c r="BE149" s="126" t="s">
        <v>334</v>
      </c>
      <c r="BF149" s="142" t="e">
        <f t="shared" si="194"/>
        <v>#N/A</v>
      </c>
      <c r="BG149" s="126" t="s">
        <v>331</v>
      </c>
      <c r="BH149" s="142" t="e">
        <f t="shared" si="201"/>
        <v>#N/A</v>
      </c>
      <c r="BI149" s="126" t="s">
        <v>337</v>
      </c>
      <c r="BJ149" s="196" t="e">
        <f t="shared" si="174"/>
        <v>#N/A</v>
      </c>
      <c r="BK149" s="126" t="s">
        <v>338</v>
      </c>
      <c r="BL149" s="152" t="e">
        <f t="shared" si="175"/>
        <v>#N/A</v>
      </c>
      <c r="BM149" s="152" t="e">
        <f t="shared" si="180"/>
        <v>#N/A</v>
      </c>
      <c r="BN149" s="142" t="e">
        <f t="shared" si="184"/>
        <v>#N/A</v>
      </c>
      <c r="BO149" s="142" t="e">
        <f t="shared" si="181"/>
        <v>#N/A</v>
      </c>
      <c r="BP149" s="142" t="e">
        <f t="shared" si="176"/>
        <v>#N/A</v>
      </c>
      <c r="BQ149" s="142" t="e">
        <f>SUM(BP149:$BP$159)</f>
        <v>#N/A</v>
      </c>
      <c r="BR149" s="213" t="e">
        <f t="shared" si="182"/>
        <v>#N/A</v>
      </c>
      <c r="BS149" s="270" t="e">
        <f t="shared" si="177"/>
        <v>#N/A</v>
      </c>
      <c r="BT149" s="514">
        <v>28.1</v>
      </c>
      <c r="BU149" s="2" t="s">
        <v>340</v>
      </c>
      <c r="BV149" s="435" t="s">
        <v>117</v>
      </c>
      <c r="BW149" s="2"/>
      <c r="BX149" s="518">
        <f t="shared" si="195"/>
        <v>28.202554744525553</v>
      </c>
      <c r="BY149" s="2" t="s">
        <v>292</v>
      </c>
      <c r="BZ149" s="531" t="e">
        <f t="shared" si="202"/>
        <v>#N/A</v>
      </c>
      <c r="CA149" s="2" t="s">
        <v>290</v>
      </c>
      <c r="CB149" s="553" t="s">
        <v>117</v>
      </c>
      <c r="CC149" s="2"/>
      <c r="CD149" s="435" t="s">
        <v>117</v>
      </c>
      <c r="CE149" s="2"/>
      <c r="CF149" s="435" t="s">
        <v>117</v>
      </c>
      <c r="CG149" s="2"/>
      <c r="CH149" s="435" t="s">
        <v>117</v>
      </c>
      <c r="CI149" s="410"/>
    </row>
    <row r="150" spans="1:87" ht="12.75">
      <c r="A150" s="55" t="s">
        <v>33</v>
      </c>
      <c r="B150" s="359" t="e">
        <f>HLOOKUP('HEALTH INEQUALITIES TOOL'!$C$5,LookUpData!$B$1:$CH$256,LookUpData!CN150,FALSE)</f>
        <v>#N/A</v>
      </c>
      <c r="C150" s="2" t="s">
        <v>343</v>
      </c>
      <c r="D150" s="363" t="e">
        <f>LookUpData!CI150*B150</f>
        <v>#N/A</v>
      </c>
      <c r="E150" s="2" t="s">
        <v>350</v>
      </c>
      <c r="F150" s="401" t="e">
        <f t="shared" si="196"/>
        <v>#N/A</v>
      </c>
      <c r="G150" s="2"/>
      <c r="H150" s="88">
        <v>0.317</v>
      </c>
      <c r="I150" s="2" t="s">
        <v>134</v>
      </c>
      <c r="J150" s="585">
        <v>0.4</v>
      </c>
      <c r="K150" s="2" t="s">
        <v>300</v>
      </c>
      <c r="L150" s="435" t="s">
        <v>117</v>
      </c>
      <c r="M150" s="2"/>
      <c r="N150" s="429">
        <f t="shared" si="185"/>
        <v>0.32282542113323126</v>
      </c>
      <c r="O150" s="2" t="s">
        <v>137</v>
      </c>
      <c r="P150" s="168" t="e">
        <f t="shared" si="186"/>
        <v>#N/A</v>
      </c>
      <c r="Q150" s="44" t="s">
        <v>138</v>
      </c>
      <c r="R150" s="125" t="e">
        <f t="shared" si="187"/>
        <v>#N/A</v>
      </c>
      <c r="S150" s="2" t="s">
        <v>146</v>
      </c>
      <c r="T150" s="119" t="e">
        <f t="shared" si="188"/>
        <v>#N/A</v>
      </c>
      <c r="U150" s="2" t="s">
        <v>105</v>
      </c>
      <c r="V150" s="444" t="s">
        <v>117</v>
      </c>
      <c r="W150" s="44"/>
      <c r="X150" s="468" t="e">
        <f t="shared" si="170"/>
        <v>#N/A</v>
      </c>
      <c r="Y150" s="126" t="s">
        <v>102</v>
      </c>
      <c r="Z150" s="152" t="e">
        <f t="shared" si="171"/>
        <v>#N/A</v>
      </c>
      <c r="AA150" s="142">
        <v>40</v>
      </c>
      <c r="AB150" s="147">
        <v>0.5</v>
      </c>
      <c r="AC150" s="142">
        <v>5</v>
      </c>
      <c r="AD150" s="152" t="e">
        <f t="shared" si="172"/>
        <v>#N/A</v>
      </c>
      <c r="AE150" s="152" t="e">
        <f t="shared" si="178"/>
        <v>#N/A</v>
      </c>
      <c r="AF150" s="142" t="e">
        <f t="shared" si="183"/>
        <v>#N/A</v>
      </c>
      <c r="AG150" s="142" t="e">
        <f t="shared" si="179"/>
        <v>#N/A</v>
      </c>
      <c r="AH150" s="142" t="e">
        <f t="shared" si="173"/>
        <v>#N/A</v>
      </c>
      <c r="AI150" s="141" t="e">
        <f>SUM(AH150:AH$159)</f>
        <v>#N/A</v>
      </c>
      <c r="AJ150" s="168" t="e">
        <f t="shared" si="197"/>
        <v>#N/A</v>
      </c>
      <c r="AK150" s="126" t="s">
        <v>320</v>
      </c>
      <c r="AL150" s="444" t="s">
        <v>117</v>
      </c>
      <c r="AM150" s="126"/>
      <c r="AN150" s="168" t="e">
        <f t="shared" si="189"/>
        <v>#N/A</v>
      </c>
      <c r="AO150" s="164" t="s">
        <v>105</v>
      </c>
      <c r="AP150" s="387">
        <v>1.39</v>
      </c>
      <c r="AQ150" s="126" t="s">
        <v>323</v>
      </c>
      <c r="AR150" s="187">
        <f t="shared" si="190"/>
        <v>0.11182316385590885</v>
      </c>
      <c r="AS150" s="2" t="s">
        <v>325</v>
      </c>
      <c r="AT150" s="563" t="e">
        <f t="shared" si="191"/>
        <v>#N/A</v>
      </c>
      <c r="AU150" s="561" t="s">
        <v>327</v>
      </c>
      <c r="AV150" s="563" t="e">
        <f t="shared" si="198"/>
        <v>#N/A</v>
      </c>
      <c r="AW150" s="561" t="s">
        <v>327</v>
      </c>
      <c r="AX150" s="564" t="e">
        <f t="shared" si="199"/>
        <v>#N/A</v>
      </c>
      <c r="AY150" s="126" t="s">
        <v>329</v>
      </c>
      <c r="AZ150" s="140" t="e">
        <f t="shared" si="192"/>
        <v>#N/A</v>
      </c>
      <c r="BA150" s="126" t="s">
        <v>331</v>
      </c>
      <c r="BB150" s="147" t="e">
        <f t="shared" si="200"/>
        <v>#N/A</v>
      </c>
      <c r="BC150" s="126" t="s">
        <v>333</v>
      </c>
      <c r="BD150" s="147" t="e">
        <f t="shared" si="193"/>
        <v>#N/A</v>
      </c>
      <c r="BE150" s="126" t="s">
        <v>334</v>
      </c>
      <c r="BF150" s="142" t="e">
        <f t="shared" si="194"/>
        <v>#N/A</v>
      </c>
      <c r="BG150" s="126" t="s">
        <v>331</v>
      </c>
      <c r="BH150" s="142" t="e">
        <f t="shared" si="201"/>
        <v>#N/A</v>
      </c>
      <c r="BI150" s="126" t="s">
        <v>337</v>
      </c>
      <c r="BJ150" s="196" t="e">
        <f t="shared" si="174"/>
        <v>#N/A</v>
      </c>
      <c r="BK150" s="126" t="s">
        <v>338</v>
      </c>
      <c r="BL150" s="152" t="e">
        <f t="shared" si="175"/>
        <v>#N/A</v>
      </c>
      <c r="BM150" s="152" t="e">
        <f t="shared" si="180"/>
        <v>#N/A</v>
      </c>
      <c r="BN150" s="142" t="e">
        <f t="shared" si="184"/>
        <v>#N/A</v>
      </c>
      <c r="BO150" s="142" t="e">
        <f t="shared" si="181"/>
        <v>#N/A</v>
      </c>
      <c r="BP150" s="142" t="e">
        <f t="shared" si="176"/>
        <v>#N/A</v>
      </c>
      <c r="BQ150" s="142" t="e">
        <f>SUM(BP150:$BP$159)</f>
        <v>#N/A</v>
      </c>
      <c r="BR150" s="213" t="e">
        <f t="shared" si="182"/>
        <v>#N/A</v>
      </c>
      <c r="BS150" s="270" t="e">
        <f t="shared" si="177"/>
        <v>#N/A</v>
      </c>
      <c r="BT150" s="514">
        <v>28.1</v>
      </c>
      <c r="BU150" s="2" t="s">
        <v>340</v>
      </c>
      <c r="BV150" s="435" t="s">
        <v>117</v>
      </c>
      <c r="BW150" s="2"/>
      <c r="BX150" s="518">
        <f t="shared" si="195"/>
        <v>28.202554744525553</v>
      </c>
      <c r="BY150" s="2" t="s">
        <v>292</v>
      </c>
      <c r="BZ150" s="531" t="e">
        <f t="shared" si="202"/>
        <v>#N/A</v>
      </c>
      <c r="CA150" s="2" t="s">
        <v>290</v>
      </c>
      <c r="CB150" s="553" t="s">
        <v>117</v>
      </c>
      <c r="CC150" s="2"/>
      <c r="CD150" s="435" t="s">
        <v>117</v>
      </c>
      <c r="CE150" s="2"/>
      <c r="CF150" s="435" t="s">
        <v>117</v>
      </c>
      <c r="CG150" s="2"/>
      <c r="CH150" s="435" t="s">
        <v>117</v>
      </c>
      <c r="CI150" s="410"/>
    </row>
    <row r="151" spans="1:87" ht="12.75">
      <c r="A151" s="55" t="s">
        <v>34</v>
      </c>
      <c r="B151" s="359" t="e">
        <f>HLOOKUP('HEALTH INEQUALITIES TOOL'!$C$5,LookUpData!$B$1:$CH$256,LookUpData!CN151,FALSE)</f>
        <v>#N/A</v>
      </c>
      <c r="C151" s="2" t="s">
        <v>343</v>
      </c>
      <c r="D151" s="363" t="e">
        <f>LookUpData!CI151*B151</f>
        <v>#N/A</v>
      </c>
      <c r="E151" s="2" t="s">
        <v>350</v>
      </c>
      <c r="F151" s="401" t="e">
        <f t="shared" si="196"/>
        <v>#N/A</v>
      </c>
      <c r="G151" s="2"/>
      <c r="H151" s="88">
        <v>0.341</v>
      </c>
      <c r="I151" s="2" t="s">
        <v>134</v>
      </c>
      <c r="J151" s="585">
        <v>0.4</v>
      </c>
      <c r="K151" s="2" t="s">
        <v>300</v>
      </c>
      <c r="L151" s="435" t="s">
        <v>117</v>
      </c>
      <c r="M151" s="2"/>
      <c r="N151" s="429">
        <f t="shared" si="185"/>
        <v>0.34726646248085763</v>
      </c>
      <c r="O151" s="2" t="s">
        <v>137</v>
      </c>
      <c r="P151" s="168" t="e">
        <f t="shared" si="186"/>
        <v>#N/A</v>
      </c>
      <c r="Q151" s="44" t="s">
        <v>138</v>
      </c>
      <c r="R151" s="125" t="e">
        <f t="shared" si="187"/>
        <v>#N/A</v>
      </c>
      <c r="S151" s="2" t="s">
        <v>146</v>
      </c>
      <c r="T151" s="119" t="e">
        <f t="shared" si="188"/>
        <v>#N/A</v>
      </c>
      <c r="U151" s="2" t="s">
        <v>105</v>
      </c>
      <c r="V151" s="444" t="s">
        <v>117</v>
      </c>
      <c r="W151" s="44"/>
      <c r="X151" s="468" t="e">
        <f t="shared" si="170"/>
        <v>#N/A</v>
      </c>
      <c r="Y151" s="126" t="s">
        <v>102</v>
      </c>
      <c r="Z151" s="152" t="e">
        <f t="shared" si="171"/>
        <v>#N/A</v>
      </c>
      <c r="AA151" s="142">
        <v>45</v>
      </c>
      <c r="AB151" s="147">
        <v>0.5</v>
      </c>
      <c r="AC151" s="142">
        <v>5</v>
      </c>
      <c r="AD151" s="152" t="e">
        <f t="shared" si="172"/>
        <v>#N/A</v>
      </c>
      <c r="AE151" s="152" t="e">
        <f t="shared" si="178"/>
        <v>#N/A</v>
      </c>
      <c r="AF151" s="142" t="e">
        <f t="shared" si="183"/>
        <v>#N/A</v>
      </c>
      <c r="AG151" s="142" t="e">
        <f t="shared" si="179"/>
        <v>#N/A</v>
      </c>
      <c r="AH151" s="142" t="e">
        <f t="shared" si="173"/>
        <v>#N/A</v>
      </c>
      <c r="AI151" s="141" t="e">
        <f>SUM(AH151:AH$159)</f>
        <v>#N/A</v>
      </c>
      <c r="AJ151" s="168" t="e">
        <f t="shared" si="197"/>
        <v>#N/A</v>
      </c>
      <c r="AK151" s="126" t="s">
        <v>320</v>
      </c>
      <c r="AL151" s="444" t="s">
        <v>117</v>
      </c>
      <c r="AM151" s="126"/>
      <c r="AN151" s="168" t="e">
        <f t="shared" si="189"/>
        <v>#N/A</v>
      </c>
      <c r="AO151" s="164" t="s">
        <v>105</v>
      </c>
      <c r="AP151" s="387">
        <v>1.39</v>
      </c>
      <c r="AQ151" s="126" t="s">
        <v>323</v>
      </c>
      <c r="AR151" s="187">
        <f t="shared" si="190"/>
        <v>0.11927943840509461</v>
      </c>
      <c r="AS151" s="2" t="s">
        <v>325</v>
      </c>
      <c r="AT151" s="563" t="e">
        <f t="shared" si="191"/>
        <v>#N/A</v>
      </c>
      <c r="AU151" s="561" t="s">
        <v>327</v>
      </c>
      <c r="AV151" s="563" t="e">
        <f t="shared" si="198"/>
        <v>#N/A</v>
      </c>
      <c r="AW151" s="561" t="s">
        <v>327</v>
      </c>
      <c r="AX151" s="564" t="e">
        <f t="shared" si="199"/>
        <v>#N/A</v>
      </c>
      <c r="AY151" s="126" t="s">
        <v>329</v>
      </c>
      <c r="AZ151" s="140" t="e">
        <f t="shared" si="192"/>
        <v>#N/A</v>
      </c>
      <c r="BA151" s="126" t="s">
        <v>331</v>
      </c>
      <c r="BB151" s="147" t="e">
        <f t="shared" si="200"/>
        <v>#N/A</v>
      </c>
      <c r="BC151" s="126" t="s">
        <v>333</v>
      </c>
      <c r="BD151" s="147" t="e">
        <f t="shared" si="193"/>
        <v>#N/A</v>
      </c>
      <c r="BE151" s="126" t="s">
        <v>334</v>
      </c>
      <c r="BF151" s="142" t="e">
        <f t="shared" si="194"/>
        <v>#N/A</v>
      </c>
      <c r="BG151" s="126" t="s">
        <v>331</v>
      </c>
      <c r="BH151" s="142" t="e">
        <f t="shared" si="201"/>
        <v>#N/A</v>
      </c>
      <c r="BI151" s="126" t="s">
        <v>337</v>
      </c>
      <c r="BJ151" s="196" t="e">
        <f t="shared" si="174"/>
        <v>#N/A</v>
      </c>
      <c r="BK151" s="126" t="s">
        <v>338</v>
      </c>
      <c r="BL151" s="152" t="e">
        <f t="shared" si="175"/>
        <v>#N/A</v>
      </c>
      <c r="BM151" s="152" t="e">
        <f t="shared" si="180"/>
        <v>#N/A</v>
      </c>
      <c r="BN151" s="142" t="e">
        <f t="shared" si="184"/>
        <v>#N/A</v>
      </c>
      <c r="BO151" s="142" t="e">
        <f t="shared" si="181"/>
        <v>#N/A</v>
      </c>
      <c r="BP151" s="142" t="e">
        <f t="shared" si="176"/>
        <v>#N/A</v>
      </c>
      <c r="BQ151" s="142" t="e">
        <f>SUM(BP151:$BP$159)</f>
        <v>#N/A</v>
      </c>
      <c r="BR151" s="213" t="e">
        <f t="shared" si="182"/>
        <v>#N/A</v>
      </c>
      <c r="BS151" s="270" t="e">
        <f t="shared" si="177"/>
        <v>#N/A</v>
      </c>
      <c r="BT151" s="514">
        <v>28.2</v>
      </c>
      <c r="BU151" s="2" t="s">
        <v>340</v>
      </c>
      <c r="BV151" s="435" t="s">
        <v>117</v>
      </c>
      <c r="BW151" s="2"/>
      <c r="BX151" s="518">
        <f t="shared" si="195"/>
        <v>28.3029197080292</v>
      </c>
      <c r="BY151" s="2" t="s">
        <v>292</v>
      </c>
      <c r="BZ151" s="531" t="e">
        <f t="shared" si="202"/>
        <v>#N/A</v>
      </c>
      <c r="CA151" s="2" t="s">
        <v>290</v>
      </c>
      <c r="CB151" s="553" t="s">
        <v>117</v>
      </c>
      <c r="CC151" s="2"/>
      <c r="CD151" s="435" t="s">
        <v>117</v>
      </c>
      <c r="CE151" s="2"/>
      <c r="CF151" s="435" t="s">
        <v>117</v>
      </c>
      <c r="CG151" s="2"/>
      <c r="CH151" s="435" t="s">
        <v>117</v>
      </c>
      <c r="CI151" s="410"/>
    </row>
    <row r="152" spans="1:87" ht="12.75">
      <c r="A152" s="55" t="s">
        <v>35</v>
      </c>
      <c r="B152" s="359" t="e">
        <f>HLOOKUP('HEALTH INEQUALITIES TOOL'!$C$5,LookUpData!$B$1:$CH$256,LookUpData!CN152,FALSE)</f>
        <v>#N/A</v>
      </c>
      <c r="C152" s="2" t="s">
        <v>343</v>
      </c>
      <c r="D152" s="363" t="e">
        <f>LookUpData!CI152*B152</f>
        <v>#N/A</v>
      </c>
      <c r="E152" s="2" t="s">
        <v>350</v>
      </c>
      <c r="F152" s="401" t="e">
        <f t="shared" si="196"/>
        <v>#N/A</v>
      </c>
      <c r="G152" s="2"/>
      <c r="H152" s="88">
        <v>0.341</v>
      </c>
      <c r="I152" s="2" t="s">
        <v>134</v>
      </c>
      <c r="J152" s="585">
        <v>0.4</v>
      </c>
      <c r="K152" s="2" t="s">
        <v>300</v>
      </c>
      <c r="L152" s="435" t="s">
        <v>117</v>
      </c>
      <c r="M152" s="2"/>
      <c r="N152" s="429">
        <f t="shared" si="185"/>
        <v>0.34726646248085763</v>
      </c>
      <c r="O152" s="2" t="s">
        <v>137</v>
      </c>
      <c r="P152" s="168" t="e">
        <f t="shared" si="186"/>
        <v>#N/A</v>
      </c>
      <c r="Q152" s="44" t="s">
        <v>138</v>
      </c>
      <c r="R152" s="125" t="e">
        <f t="shared" si="187"/>
        <v>#N/A</v>
      </c>
      <c r="S152" s="2" t="s">
        <v>146</v>
      </c>
      <c r="T152" s="119" t="e">
        <f t="shared" si="188"/>
        <v>#N/A</v>
      </c>
      <c r="U152" s="2" t="s">
        <v>105</v>
      </c>
      <c r="V152" s="444" t="s">
        <v>117</v>
      </c>
      <c r="W152" s="44"/>
      <c r="X152" s="468" t="e">
        <f t="shared" si="170"/>
        <v>#N/A</v>
      </c>
      <c r="Y152" s="126" t="s">
        <v>102</v>
      </c>
      <c r="Z152" s="152" t="e">
        <f t="shared" si="171"/>
        <v>#N/A</v>
      </c>
      <c r="AA152" s="142">
        <v>50</v>
      </c>
      <c r="AB152" s="147">
        <v>0.5</v>
      </c>
      <c r="AC152" s="142">
        <v>5</v>
      </c>
      <c r="AD152" s="152" t="e">
        <f t="shared" si="172"/>
        <v>#N/A</v>
      </c>
      <c r="AE152" s="152" t="e">
        <f t="shared" si="178"/>
        <v>#N/A</v>
      </c>
      <c r="AF152" s="142" t="e">
        <f t="shared" si="183"/>
        <v>#N/A</v>
      </c>
      <c r="AG152" s="142" t="e">
        <f t="shared" si="179"/>
        <v>#N/A</v>
      </c>
      <c r="AH152" s="142" t="e">
        <f t="shared" si="173"/>
        <v>#N/A</v>
      </c>
      <c r="AI152" s="141" t="e">
        <f>SUM(AH152:AH$159)</f>
        <v>#N/A</v>
      </c>
      <c r="AJ152" s="168" t="e">
        <f t="shared" si="197"/>
        <v>#N/A</v>
      </c>
      <c r="AK152" s="126" t="s">
        <v>320</v>
      </c>
      <c r="AL152" s="444" t="s">
        <v>117</v>
      </c>
      <c r="AM152" s="126"/>
      <c r="AN152" s="168" t="e">
        <f t="shared" si="189"/>
        <v>#N/A</v>
      </c>
      <c r="AO152" s="164" t="s">
        <v>105</v>
      </c>
      <c r="AP152" s="387">
        <v>1.39</v>
      </c>
      <c r="AQ152" s="126" t="s">
        <v>323</v>
      </c>
      <c r="AR152" s="187">
        <f t="shared" si="190"/>
        <v>0.11927943840509461</v>
      </c>
      <c r="AS152" s="2" t="s">
        <v>325</v>
      </c>
      <c r="AT152" s="563" t="e">
        <f t="shared" si="191"/>
        <v>#N/A</v>
      </c>
      <c r="AU152" s="561" t="s">
        <v>327</v>
      </c>
      <c r="AV152" s="563" t="e">
        <f t="shared" si="198"/>
        <v>#N/A</v>
      </c>
      <c r="AW152" s="561" t="s">
        <v>327</v>
      </c>
      <c r="AX152" s="564" t="e">
        <f t="shared" si="199"/>
        <v>#N/A</v>
      </c>
      <c r="AY152" s="126" t="s">
        <v>329</v>
      </c>
      <c r="AZ152" s="140" t="e">
        <f t="shared" si="192"/>
        <v>#N/A</v>
      </c>
      <c r="BA152" s="126" t="s">
        <v>331</v>
      </c>
      <c r="BB152" s="147" t="e">
        <f t="shared" si="200"/>
        <v>#N/A</v>
      </c>
      <c r="BC152" s="126" t="s">
        <v>333</v>
      </c>
      <c r="BD152" s="147" t="e">
        <f t="shared" si="193"/>
        <v>#N/A</v>
      </c>
      <c r="BE152" s="126" t="s">
        <v>334</v>
      </c>
      <c r="BF152" s="142" t="e">
        <f t="shared" si="194"/>
        <v>#N/A</v>
      </c>
      <c r="BG152" s="126" t="s">
        <v>331</v>
      </c>
      <c r="BH152" s="142" t="e">
        <f t="shared" si="201"/>
        <v>#N/A</v>
      </c>
      <c r="BI152" s="126" t="s">
        <v>337</v>
      </c>
      <c r="BJ152" s="196" t="e">
        <f t="shared" si="174"/>
        <v>#N/A</v>
      </c>
      <c r="BK152" s="126" t="s">
        <v>338</v>
      </c>
      <c r="BL152" s="152" t="e">
        <f t="shared" si="175"/>
        <v>#N/A</v>
      </c>
      <c r="BM152" s="152" t="e">
        <f t="shared" si="180"/>
        <v>#N/A</v>
      </c>
      <c r="BN152" s="142" t="e">
        <f t="shared" si="184"/>
        <v>#N/A</v>
      </c>
      <c r="BO152" s="142" t="e">
        <f t="shared" si="181"/>
        <v>#N/A</v>
      </c>
      <c r="BP152" s="142" t="e">
        <f t="shared" si="176"/>
        <v>#N/A</v>
      </c>
      <c r="BQ152" s="142" t="e">
        <f>SUM(BP152:$BP$159)</f>
        <v>#N/A</v>
      </c>
      <c r="BR152" s="213" t="e">
        <f t="shared" si="182"/>
        <v>#N/A</v>
      </c>
      <c r="BS152" s="270" t="e">
        <f t="shared" si="177"/>
        <v>#N/A</v>
      </c>
      <c r="BT152" s="514">
        <v>28.2</v>
      </c>
      <c r="BU152" s="2" t="s">
        <v>340</v>
      </c>
      <c r="BV152" s="435" t="s">
        <v>117</v>
      </c>
      <c r="BW152" s="2"/>
      <c r="BX152" s="518">
        <f t="shared" si="195"/>
        <v>28.3029197080292</v>
      </c>
      <c r="BY152" s="2" t="s">
        <v>292</v>
      </c>
      <c r="BZ152" s="531" t="e">
        <f t="shared" si="202"/>
        <v>#N/A</v>
      </c>
      <c r="CA152" s="2" t="s">
        <v>290</v>
      </c>
      <c r="CB152" s="553" t="s">
        <v>117</v>
      </c>
      <c r="CC152" s="2"/>
      <c r="CD152" s="435" t="s">
        <v>117</v>
      </c>
      <c r="CE152" s="2"/>
      <c r="CF152" s="435" t="s">
        <v>117</v>
      </c>
      <c r="CG152" s="2"/>
      <c r="CH152" s="435" t="s">
        <v>117</v>
      </c>
      <c r="CI152" s="410"/>
    </row>
    <row r="153" spans="1:87" ht="12.75">
      <c r="A153" s="55" t="s">
        <v>36</v>
      </c>
      <c r="B153" s="359" t="e">
        <f>HLOOKUP('HEALTH INEQUALITIES TOOL'!$C$5,LookUpData!$B$1:$CH$256,LookUpData!CN153,FALSE)</f>
        <v>#N/A</v>
      </c>
      <c r="C153" s="2" t="s">
        <v>343</v>
      </c>
      <c r="D153" s="363" t="e">
        <f>LookUpData!CI153*B153</f>
        <v>#N/A</v>
      </c>
      <c r="E153" s="2" t="s">
        <v>350</v>
      </c>
      <c r="F153" s="401" t="e">
        <f t="shared" si="196"/>
        <v>#N/A</v>
      </c>
      <c r="G153" s="2"/>
      <c r="H153" s="88">
        <v>0.373</v>
      </c>
      <c r="I153" s="2" t="s">
        <v>134</v>
      </c>
      <c r="J153" s="585">
        <v>0.4</v>
      </c>
      <c r="K153" s="2" t="s">
        <v>300</v>
      </c>
      <c r="L153" s="435" t="s">
        <v>117</v>
      </c>
      <c r="M153" s="2"/>
      <c r="N153" s="429">
        <f t="shared" si="185"/>
        <v>0.37985451761102607</v>
      </c>
      <c r="O153" s="2" t="s">
        <v>137</v>
      </c>
      <c r="P153" s="168" t="e">
        <f t="shared" si="186"/>
        <v>#N/A</v>
      </c>
      <c r="Q153" s="44" t="s">
        <v>138</v>
      </c>
      <c r="R153" s="125" t="e">
        <f t="shared" si="187"/>
        <v>#N/A</v>
      </c>
      <c r="S153" s="2" t="s">
        <v>146</v>
      </c>
      <c r="T153" s="119" t="e">
        <f t="shared" si="188"/>
        <v>#N/A</v>
      </c>
      <c r="U153" s="2" t="s">
        <v>105</v>
      </c>
      <c r="V153" s="444" t="s">
        <v>117</v>
      </c>
      <c r="W153" s="44"/>
      <c r="X153" s="468" t="e">
        <f t="shared" si="170"/>
        <v>#N/A</v>
      </c>
      <c r="Y153" s="126" t="s">
        <v>102</v>
      </c>
      <c r="Z153" s="152" t="e">
        <f t="shared" si="171"/>
        <v>#N/A</v>
      </c>
      <c r="AA153" s="142">
        <v>55</v>
      </c>
      <c r="AB153" s="147">
        <v>0.5</v>
      </c>
      <c r="AC153" s="142">
        <v>5</v>
      </c>
      <c r="AD153" s="152" t="e">
        <f t="shared" si="172"/>
        <v>#N/A</v>
      </c>
      <c r="AE153" s="152" t="e">
        <f t="shared" si="178"/>
        <v>#N/A</v>
      </c>
      <c r="AF153" s="142" t="e">
        <f t="shared" si="183"/>
        <v>#N/A</v>
      </c>
      <c r="AG153" s="142" t="e">
        <f t="shared" si="179"/>
        <v>#N/A</v>
      </c>
      <c r="AH153" s="142" t="e">
        <f t="shared" si="173"/>
        <v>#N/A</v>
      </c>
      <c r="AI153" s="141" t="e">
        <f>SUM(AH153:AH$159)</f>
        <v>#N/A</v>
      </c>
      <c r="AJ153" s="168" t="e">
        <f t="shared" si="197"/>
        <v>#N/A</v>
      </c>
      <c r="AK153" s="126" t="s">
        <v>320</v>
      </c>
      <c r="AL153" s="444" t="s">
        <v>117</v>
      </c>
      <c r="AM153" s="126"/>
      <c r="AN153" s="168" t="e">
        <f t="shared" si="189"/>
        <v>#N/A</v>
      </c>
      <c r="AO153" s="164" t="s">
        <v>105</v>
      </c>
      <c r="AP153" s="387">
        <v>1.39</v>
      </c>
      <c r="AQ153" s="126" t="s">
        <v>323</v>
      </c>
      <c r="AR153" s="187">
        <f t="shared" si="190"/>
        <v>0.12902855139108343</v>
      </c>
      <c r="AS153" s="2" t="s">
        <v>325</v>
      </c>
      <c r="AT153" s="563" t="e">
        <f t="shared" si="191"/>
        <v>#N/A</v>
      </c>
      <c r="AU153" s="561" t="s">
        <v>327</v>
      </c>
      <c r="AV153" s="563" t="e">
        <f t="shared" si="198"/>
        <v>#N/A</v>
      </c>
      <c r="AW153" s="561" t="s">
        <v>327</v>
      </c>
      <c r="AX153" s="564" t="e">
        <f t="shared" si="199"/>
        <v>#N/A</v>
      </c>
      <c r="AY153" s="126" t="s">
        <v>329</v>
      </c>
      <c r="AZ153" s="140" t="e">
        <f t="shared" si="192"/>
        <v>#N/A</v>
      </c>
      <c r="BA153" s="126" t="s">
        <v>331</v>
      </c>
      <c r="BB153" s="147" t="e">
        <f t="shared" si="200"/>
        <v>#N/A</v>
      </c>
      <c r="BC153" s="126" t="s">
        <v>333</v>
      </c>
      <c r="BD153" s="147" t="e">
        <f t="shared" si="193"/>
        <v>#N/A</v>
      </c>
      <c r="BE153" s="126" t="s">
        <v>334</v>
      </c>
      <c r="BF153" s="142" t="e">
        <f t="shared" si="194"/>
        <v>#N/A</v>
      </c>
      <c r="BG153" s="126" t="s">
        <v>331</v>
      </c>
      <c r="BH153" s="142" t="e">
        <f t="shared" si="201"/>
        <v>#N/A</v>
      </c>
      <c r="BI153" s="126" t="s">
        <v>337</v>
      </c>
      <c r="BJ153" s="196" t="e">
        <f t="shared" si="174"/>
        <v>#N/A</v>
      </c>
      <c r="BK153" s="126" t="s">
        <v>338</v>
      </c>
      <c r="BL153" s="152" t="e">
        <f t="shared" si="175"/>
        <v>#N/A</v>
      </c>
      <c r="BM153" s="152" t="e">
        <f t="shared" si="180"/>
        <v>#N/A</v>
      </c>
      <c r="BN153" s="142" t="e">
        <f t="shared" si="184"/>
        <v>#N/A</v>
      </c>
      <c r="BO153" s="142" t="e">
        <f t="shared" si="181"/>
        <v>#N/A</v>
      </c>
      <c r="BP153" s="142" t="e">
        <f t="shared" si="176"/>
        <v>#N/A</v>
      </c>
      <c r="BQ153" s="142" t="e">
        <f>SUM(BP153:$BP$159)</f>
        <v>#N/A</v>
      </c>
      <c r="BR153" s="213" t="e">
        <f t="shared" si="182"/>
        <v>#N/A</v>
      </c>
      <c r="BS153" s="270" t="e">
        <f t="shared" si="177"/>
        <v>#N/A</v>
      </c>
      <c r="BT153" s="514">
        <v>29</v>
      </c>
      <c r="BU153" s="2" t="s">
        <v>340</v>
      </c>
      <c r="BV153" s="435" t="s">
        <v>117</v>
      </c>
      <c r="BW153" s="2"/>
      <c r="BX153" s="518">
        <f t="shared" si="195"/>
        <v>29.105839416058398</v>
      </c>
      <c r="BY153" s="2" t="s">
        <v>292</v>
      </c>
      <c r="BZ153" s="531" t="e">
        <f t="shared" si="202"/>
        <v>#N/A</v>
      </c>
      <c r="CA153" s="2" t="s">
        <v>290</v>
      </c>
      <c r="CB153" s="553" t="s">
        <v>117</v>
      </c>
      <c r="CC153" s="2"/>
      <c r="CD153" s="435" t="s">
        <v>117</v>
      </c>
      <c r="CE153" s="2"/>
      <c r="CF153" s="435" t="s">
        <v>117</v>
      </c>
      <c r="CG153" s="2"/>
      <c r="CH153" s="435" t="s">
        <v>117</v>
      </c>
      <c r="CI153" s="410"/>
    </row>
    <row r="154" spans="1:87" ht="12.75">
      <c r="A154" s="55" t="s">
        <v>37</v>
      </c>
      <c r="B154" s="359" t="e">
        <f>HLOOKUP('HEALTH INEQUALITIES TOOL'!$C$5,LookUpData!$B$1:$CH$256,LookUpData!CN154,FALSE)</f>
        <v>#N/A</v>
      </c>
      <c r="C154" s="2" t="s">
        <v>343</v>
      </c>
      <c r="D154" s="363" t="e">
        <f>LookUpData!CI154*B154</f>
        <v>#N/A</v>
      </c>
      <c r="E154" s="2" t="s">
        <v>350</v>
      </c>
      <c r="F154" s="401" t="e">
        <f t="shared" si="196"/>
        <v>#N/A</v>
      </c>
      <c r="G154" s="2"/>
      <c r="H154" s="88">
        <v>0.373</v>
      </c>
      <c r="I154" s="2" t="s">
        <v>134</v>
      </c>
      <c r="J154" s="585">
        <v>0.4</v>
      </c>
      <c r="K154" s="2" t="s">
        <v>300</v>
      </c>
      <c r="L154" s="435" t="s">
        <v>117</v>
      </c>
      <c r="M154" s="2"/>
      <c r="N154" s="429">
        <f t="shared" si="185"/>
        <v>0.37985451761102607</v>
      </c>
      <c r="O154" s="2" t="s">
        <v>137</v>
      </c>
      <c r="P154" s="168" t="e">
        <f t="shared" si="186"/>
        <v>#N/A</v>
      </c>
      <c r="Q154" s="44" t="s">
        <v>138</v>
      </c>
      <c r="R154" s="125" t="e">
        <f t="shared" si="187"/>
        <v>#N/A</v>
      </c>
      <c r="S154" s="2" t="s">
        <v>146</v>
      </c>
      <c r="T154" s="119" t="e">
        <f t="shared" si="188"/>
        <v>#N/A</v>
      </c>
      <c r="U154" s="2" t="s">
        <v>105</v>
      </c>
      <c r="V154" s="444" t="s">
        <v>117</v>
      </c>
      <c r="W154" s="44"/>
      <c r="X154" s="468" t="e">
        <f t="shared" si="170"/>
        <v>#N/A</v>
      </c>
      <c r="Y154" s="126" t="s">
        <v>102</v>
      </c>
      <c r="Z154" s="152" t="e">
        <f t="shared" si="171"/>
        <v>#N/A</v>
      </c>
      <c r="AA154" s="142">
        <v>60</v>
      </c>
      <c r="AB154" s="147">
        <v>0.5</v>
      </c>
      <c r="AC154" s="142">
        <v>5</v>
      </c>
      <c r="AD154" s="152" t="e">
        <f t="shared" si="172"/>
        <v>#N/A</v>
      </c>
      <c r="AE154" s="152" t="e">
        <f t="shared" si="178"/>
        <v>#N/A</v>
      </c>
      <c r="AF154" s="142" t="e">
        <f t="shared" si="183"/>
        <v>#N/A</v>
      </c>
      <c r="AG154" s="142" t="e">
        <f t="shared" si="179"/>
        <v>#N/A</v>
      </c>
      <c r="AH154" s="142" t="e">
        <f t="shared" si="173"/>
        <v>#N/A</v>
      </c>
      <c r="AI154" s="141" t="e">
        <f>SUM(AH154:AH$159)</f>
        <v>#N/A</v>
      </c>
      <c r="AJ154" s="168" t="e">
        <f t="shared" si="197"/>
        <v>#N/A</v>
      </c>
      <c r="AK154" s="126" t="s">
        <v>320</v>
      </c>
      <c r="AL154" s="444" t="s">
        <v>117</v>
      </c>
      <c r="AM154" s="126"/>
      <c r="AN154" s="168" t="e">
        <f t="shared" si="189"/>
        <v>#N/A</v>
      </c>
      <c r="AO154" s="164" t="s">
        <v>105</v>
      </c>
      <c r="AP154" s="387">
        <v>1.39</v>
      </c>
      <c r="AQ154" s="126" t="s">
        <v>323</v>
      </c>
      <c r="AR154" s="187">
        <f t="shared" si="190"/>
        <v>0.12902855139108343</v>
      </c>
      <c r="AS154" s="2" t="s">
        <v>325</v>
      </c>
      <c r="AT154" s="563" t="e">
        <f t="shared" si="191"/>
        <v>#N/A</v>
      </c>
      <c r="AU154" s="561" t="s">
        <v>327</v>
      </c>
      <c r="AV154" s="563" t="e">
        <f t="shared" si="198"/>
        <v>#N/A</v>
      </c>
      <c r="AW154" s="561" t="s">
        <v>327</v>
      </c>
      <c r="AX154" s="564" t="e">
        <f t="shared" si="199"/>
        <v>#N/A</v>
      </c>
      <c r="AY154" s="126" t="s">
        <v>329</v>
      </c>
      <c r="AZ154" s="140" t="e">
        <f t="shared" si="192"/>
        <v>#N/A</v>
      </c>
      <c r="BA154" s="126" t="s">
        <v>331</v>
      </c>
      <c r="BB154" s="147" t="e">
        <f t="shared" si="200"/>
        <v>#N/A</v>
      </c>
      <c r="BC154" s="126" t="s">
        <v>333</v>
      </c>
      <c r="BD154" s="147" t="e">
        <f t="shared" si="193"/>
        <v>#N/A</v>
      </c>
      <c r="BE154" s="126" t="s">
        <v>334</v>
      </c>
      <c r="BF154" s="142" t="e">
        <f t="shared" si="194"/>
        <v>#N/A</v>
      </c>
      <c r="BG154" s="126" t="s">
        <v>331</v>
      </c>
      <c r="BH154" s="142" t="e">
        <f t="shared" si="201"/>
        <v>#N/A</v>
      </c>
      <c r="BI154" s="126" t="s">
        <v>337</v>
      </c>
      <c r="BJ154" s="196" t="e">
        <f t="shared" si="174"/>
        <v>#N/A</v>
      </c>
      <c r="BK154" s="126" t="s">
        <v>338</v>
      </c>
      <c r="BL154" s="152" t="e">
        <f t="shared" si="175"/>
        <v>#N/A</v>
      </c>
      <c r="BM154" s="152" t="e">
        <f t="shared" si="180"/>
        <v>#N/A</v>
      </c>
      <c r="BN154" s="142" t="e">
        <f t="shared" si="184"/>
        <v>#N/A</v>
      </c>
      <c r="BO154" s="142" t="e">
        <f t="shared" si="181"/>
        <v>#N/A</v>
      </c>
      <c r="BP154" s="142" t="e">
        <f t="shared" si="176"/>
        <v>#N/A</v>
      </c>
      <c r="BQ154" s="142" t="e">
        <f>SUM(BP154:$BP$159)</f>
        <v>#N/A</v>
      </c>
      <c r="BR154" s="213" t="e">
        <f t="shared" si="182"/>
        <v>#N/A</v>
      </c>
      <c r="BS154" s="270" t="e">
        <f t="shared" si="177"/>
        <v>#N/A</v>
      </c>
      <c r="BT154" s="514">
        <v>29</v>
      </c>
      <c r="BU154" s="2" t="s">
        <v>340</v>
      </c>
      <c r="BV154" s="435" t="s">
        <v>117</v>
      </c>
      <c r="BW154" s="2"/>
      <c r="BX154" s="518">
        <f t="shared" si="195"/>
        <v>29.105839416058398</v>
      </c>
      <c r="BY154" s="2" t="s">
        <v>292</v>
      </c>
      <c r="BZ154" s="531" t="e">
        <f t="shared" si="202"/>
        <v>#N/A</v>
      </c>
      <c r="CA154" s="2" t="s">
        <v>290</v>
      </c>
      <c r="CB154" s="553" t="s">
        <v>117</v>
      </c>
      <c r="CC154" s="2"/>
      <c r="CD154" s="435" t="s">
        <v>117</v>
      </c>
      <c r="CE154" s="2"/>
      <c r="CF154" s="435" t="s">
        <v>117</v>
      </c>
      <c r="CG154" s="2"/>
      <c r="CH154" s="435" t="s">
        <v>117</v>
      </c>
      <c r="CI154" s="410"/>
    </row>
    <row r="155" spans="1:87" ht="12.75">
      <c r="A155" s="55" t="s">
        <v>38</v>
      </c>
      <c r="B155" s="359" t="e">
        <f>HLOOKUP('HEALTH INEQUALITIES TOOL'!$C$5,LookUpData!$B$1:$CH$256,LookUpData!CN155,FALSE)</f>
        <v>#N/A</v>
      </c>
      <c r="C155" s="2" t="s">
        <v>343</v>
      </c>
      <c r="D155" s="363" t="e">
        <f>LookUpData!CI155*B155</f>
        <v>#N/A</v>
      </c>
      <c r="E155" s="2" t="s">
        <v>350</v>
      </c>
      <c r="F155" s="401" t="e">
        <f t="shared" si="196"/>
        <v>#N/A</v>
      </c>
      <c r="G155" s="2"/>
      <c r="H155" s="88">
        <v>0.345</v>
      </c>
      <c r="I155" s="2" t="s">
        <v>134</v>
      </c>
      <c r="J155" s="585">
        <v>0.4</v>
      </c>
      <c r="K155" s="2" t="s">
        <v>300</v>
      </c>
      <c r="L155" s="435" t="s">
        <v>117</v>
      </c>
      <c r="M155" s="2"/>
      <c r="N155" s="429">
        <f t="shared" si="185"/>
        <v>0.35133996937212864</v>
      </c>
      <c r="O155" s="2" t="s">
        <v>137</v>
      </c>
      <c r="P155" s="168" t="e">
        <f t="shared" si="186"/>
        <v>#N/A</v>
      </c>
      <c r="Q155" s="44" t="s">
        <v>138</v>
      </c>
      <c r="R155" s="125" t="e">
        <f t="shared" si="187"/>
        <v>#N/A</v>
      </c>
      <c r="S155" s="2" t="s">
        <v>146</v>
      </c>
      <c r="T155" s="119" t="e">
        <f t="shared" si="188"/>
        <v>#N/A</v>
      </c>
      <c r="U155" s="2" t="s">
        <v>105</v>
      </c>
      <c r="V155" s="444" t="s">
        <v>117</v>
      </c>
      <c r="W155" s="44"/>
      <c r="X155" s="468" t="e">
        <f t="shared" si="170"/>
        <v>#N/A</v>
      </c>
      <c r="Y155" s="126" t="s">
        <v>102</v>
      </c>
      <c r="Z155" s="152" t="e">
        <f t="shared" si="171"/>
        <v>#N/A</v>
      </c>
      <c r="AA155" s="142">
        <v>65</v>
      </c>
      <c r="AB155" s="147">
        <v>0.5</v>
      </c>
      <c r="AC155" s="142">
        <v>5</v>
      </c>
      <c r="AD155" s="152" t="e">
        <f t="shared" si="172"/>
        <v>#N/A</v>
      </c>
      <c r="AE155" s="152" t="e">
        <f t="shared" si="178"/>
        <v>#N/A</v>
      </c>
      <c r="AF155" s="142" t="e">
        <f t="shared" si="183"/>
        <v>#N/A</v>
      </c>
      <c r="AG155" s="142" t="e">
        <f t="shared" si="179"/>
        <v>#N/A</v>
      </c>
      <c r="AH155" s="142" t="e">
        <f t="shared" si="173"/>
        <v>#N/A</v>
      </c>
      <c r="AI155" s="141" t="e">
        <f>SUM(AH155:AH$159)</f>
        <v>#N/A</v>
      </c>
      <c r="AJ155" s="168" t="e">
        <f t="shared" si="197"/>
        <v>#N/A</v>
      </c>
      <c r="AK155" s="126" t="s">
        <v>320</v>
      </c>
      <c r="AL155" s="444" t="s">
        <v>117</v>
      </c>
      <c r="AM155" s="126"/>
      <c r="AN155" s="168" t="e">
        <f t="shared" si="189"/>
        <v>#N/A</v>
      </c>
      <c r="AO155" s="164" t="s">
        <v>105</v>
      </c>
      <c r="AP155" s="387">
        <v>1.39</v>
      </c>
      <c r="AQ155" s="126" t="s">
        <v>323</v>
      </c>
      <c r="AR155" s="187">
        <f t="shared" si="190"/>
        <v>0.12050999645442963</v>
      </c>
      <c r="AS155" s="2" t="s">
        <v>325</v>
      </c>
      <c r="AT155" s="563" t="e">
        <f t="shared" si="191"/>
        <v>#N/A</v>
      </c>
      <c r="AU155" s="561" t="s">
        <v>327</v>
      </c>
      <c r="AV155" s="563" t="e">
        <f t="shared" si="198"/>
        <v>#N/A</v>
      </c>
      <c r="AW155" s="561" t="s">
        <v>327</v>
      </c>
      <c r="AX155" s="564" t="e">
        <f t="shared" si="199"/>
        <v>#N/A</v>
      </c>
      <c r="AY155" s="126" t="s">
        <v>329</v>
      </c>
      <c r="AZ155" s="140" t="e">
        <f t="shared" si="192"/>
        <v>#N/A</v>
      </c>
      <c r="BA155" s="126" t="s">
        <v>331</v>
      </c>
      <c r="BB155" s="147" t="e">
        <f t="shared" si="200"/>
        <v>#N/A</v>
      </c>
      <c r="BC155" s="126" t="s">
        <v>333</v>
      </c>
      <c r="BD155" s="147" t="e">
        <f t="shared" si="193"/>
        <v>#N/A</v>
      </c>
      <c r="BE155" s="126" t="s">
        <v>334</v>
      </c>
      <c r="BF155" s="142" t="e">
        <f t="shared" si="194"/>
        <v>#N/A</v>
      </c>
      <c r="BG155" s="126" t="s">
        <v>331</v>
      </c>
      <c r="BH155" s="142" t="e">
        <f t="shared" si="201"/>
        <v>#N/A</v>
      </c>
      <c r="BI155" s="126" t="s">
        <v>337</v>
      </c>
      <c r="BJ155" s="196" t="e">
        <f t="shared" si="174"/>
        <v>#N/A</v>
      </c>
      <c r="BK155" s="126" t="s">
        <v>338</v>
      </c>
      <c r="BL155" s="152" t="e">
        <f t="shared" si="175"/>
        <v>#N/A</v>
      </c>
      <c r="BM155" s="152" t="e">
        <f t="shared" si="180"/>
        <v>#N/A</v>
      </c>
      <c r="BN155" s="142" t="e">
        <f t="shared" si="184"/>
        <v>#N/A</v>
      </c>
      <c r="BO155" s="142" t="e">
        <f t="shared" si="181"/>
        <v>#N/A</v>
      </c>
      <c r="BP155" s="142" t="e">
        <f t="shared" si="176"/>
        <v>#N/A</v>
      </c>
      <c r="BQ155" s="142" t="e">
        <f>SUM(BP155:$BP$159)</f>
        <v>#N/A</v>
      </c>
      <c r="BR155" s="213" t="e">
        <f t="shared" si="182"/>
        <v>#N/A</v>
      </c>
      <c r="BS155" s="270" t="e">
        <f t="shared" si="177"/>
        <v>#N/A</v>
      </c>
      <c r="BT155" s="514">
        <v>28.9</v>
      </c>
      <c r="BU155" s="2" t="s">
        <v>340</v>
      </c>
      <c r="BV155" s="435" t="s">
        <v>117</v>
      </c>
      <c r="BW155" s="2"/>
      <c r="BX155" s="518">
        <f t="shared" si="195"/>
        <v>29.005474452554747</v>
      </c>
      <c r="BY155" s="2" t="s">
        <v>292</v>
      </c>
      <c r="BZ155" s="531" t="e">
        <f t="shared" si="202"/>
        <v>#N/A</v>
      </c>
      <c r="CA155" s="2" t="s">
        <v>290</v>
      </c>
      <c r="CB155" s="553" t="s">
        <v>117</v>
      </c>
      <c r="CC155" s="2"/>
      <c r="CD155" s="435" t="s">
        <v>117</v>
      </c>
      <c r="CE155" s="2"/>
      <c r="CF155" s="435" t="s">
        <v>117</v>
      </c>
      <c r="CG155" s="2"/>
      <c r="CH155" s="435" t="s">
        <v>117</v>
      </c>
      <c r="CI155" s="410"/>
    </row>
    <row r="156" spans="1:87" ht="12.75">
      <c r="A156" s="55" t="s">
        <v>39</v>
      </c>
      <c r="B156" s="359" t="e">
        <f>HLOOKUP('HEALTH INEQUALITIES TOOL'!$C$5,LookUpData!$B$1:$CH$256,LookUpData!CN156,FALSE)</f>
        <v>#N/A</v>
      </c>
      <c r="C156" s="2" t="s">
        <v>343</v>
      </c>
      <c r="D156" s="363" t="e">
        <f>LookUpData!CI156*B156</f>
        <v>#N/A</v>
      </c>
      <c r="E156" s="2" t="s">
        <v>350</v>
      </c>
      <c r="F156" s="401" t="e">
        <f t="shared" si="196"/>
        <v>#N/A</v>
      </c>
      <c r="G156" s="2"/>
      <c r="H156" s="88">
        <v>0.345</v>
      </c>
      <c r="I156" s="2" t="s">
        <v>134</v>
      </c>
      <c r="J156" s="585">
        <v>0.4</v>
      </c>
      <c r="K156" s="2" t="s">
        <v>300</v>
      </c>
      <c r="L156" s="435" t="s">
        <v>117</v>
      </c>
      <c r="M156" s="2"/>
      <c r="N156" s="429">
        <f t="shared" si="185"/>
        <v>0.35133996937212864</v>
      </c>
      <c r="O156" s="2" t="s">
        <v>137</v>
      </c>
      <c r="P156" s="168" t="e">
        <f t="shared" si="186"/>
        <v>#N/A</v>
      </c>
      <c r="Q156" s="44" t="s">
        <v>138</v>
      </c>
      <c r="R156" s="125" t="e">
        <f t="shared" si="187"/>
        <v>#N/A</v>
      </c>
      <c r="S156" s="2" t="s">
        <v>146</v>
      </c>
      <c r="T156" s="119" t="e">
        <f t="shared" si="188"/>
        <v>#N/A</v>
      </c>
      <c r="U156" s="2" t="s">
        <v>105</v>
      </c>
      <c r="V156" s="444" t="s">
        <v>117</v>
      </c>
      <c r="W156" s="44"/>
      <c r="X156" s="468" t="e">
        <f t="shared" si="170"/>
        <v>#N/A</v>
      </c>
      <c r="Y156" s="126" t="s">
        <v>102</v>
      </c>
      <c r="Z156" s="152" t="e">
        <f t="shared" si="171"/>
        <v>#N/A</v>
      </c>
      <c r="AA156" s="142">
        <v>70</v>
      </c>
      <c r="AB156" s="147">
        <v>0.5</v>
      </c>
      <c r="AC156" s="142">
        <v>5</v>
      </c>
      <c r="AD156" s="152" t="e">
        <f t="shared" si="172"/>
        <v>#N/A</v>
      </c>
      <c r="AE156" s="152" t="e">
        <f t="shared" si="178"/>
        <v>#N/A</v>
      </c>
      <c r="AF156" s="142" t="e">
        <f t="shared" si="183"/>
        <v>#N/A</v>
      </c>
      <c r="AG156" s="142" t="e">
        <f t="shared" si="179"/>
        <v>#N/A</v>
      </c>
      <c r="AH156" s="142" t="e">
        <f t="shared" si="173"/>
        <v>#N/A</v>
      </c>
      <c r="AI156" s="141" t="e">
        <f>SUM(AH156:AH$159)</f>
        <v>#N/A</v>
      </c>
      <c r="AJ156" s="168" t="e">
        <f t="shared" si="197"/>
        <v>#N/A</v>
      </c>
      <c r="AK156" s="126" t="s">
        <v>320</v>
      </c>
      <c r="AL156" s="444" t="s">
        <v>117</v>
      </c>
      <c r="AM156" s="126"/>
      <c r="AN156" s="168" t="e">
        <f t="shared" si="189"/>
        <v>#N/A</v>
      </c>
      <c r="AO156" s="164" t="s">
        <v>105</v>
      </c>
      <c r="AP156" s="387">
        <v>1.39</v>
      </c>
      <c r="AQ156" s="126" t="s">
        <v>323</v>
      </c>
      <c r="AR156" s="187">
        <f t="shared" si="190"/>
        <v>0.12050999645442963</v>
      </c>
      <c r="AS156" s="2" t="s">
        <v>325</v>
      </c>
      <c r="AT156" s="563" t="e">
        <f t="shared" si="191"/>
        <v>#N/A</v>
      </c>
      <c r="AU156" s="561" t="s">
        <v>327</v>
      </c>
      <c r="AV156" s="563" t="e">
        <f t="shared" si="198"/>
        <v>#N/A</v>
      </c>
      <c r="AW156" s="561" t="s">
        <v>327</v>
      </c>
      <c r="AX156" s="564" t="e">
        <f t="shared" si="199"/>
        <v>#N/A</v>
      </c>
      <c r="AY156" s="126" t="s">
        <v>329</v>
      </c>
      <c r="AZ156" s="140" t="e">
        <f t="shared" si="192"/>
        <v>#N/A</v>
      </c>
      <c r="BA156" s="126" t="s">
        <v>331</v>
      </c>
      <c r="BB156" s="147" t="e">
        <f t="shared" si="200"/>
        <v>#N/A</v>
      </c>
      <c r="BC156" s="126" t="s">
        <v>333</v>
      </c>
      <c r="BD156" s="147" t="e">
        <f t="shared" si="193"/>
        <v>#N/A</v>
      </c>
      <c r="BE156" s="126" t="s">
        <v>334</v>
      </c>
      <c r="BF156" s="142" t="e">
        <f t="shared" si="194"/>
        <v>#N/A</v>
      </c>
      <c r="BG156" s="126" t="s">
        <v>331</v>
      </c>
      <c r="BH156" s="142" t="e">
        <f t="shared" si="201"/>
        <v>#N/A</v>
      </c>
      <c r="BI156" s="126" t="s">
        <v>337</v>
      </c>
      <c r="BJ156" s="196" t="e">
        <f t="shared" si="174"/>
        <v>#N/A</v>
      </c>
      <c r="BK156" s="126" t="s">
        <v>338</v>
      </c>
      <c r="BL156" s="152" t="e">
        <f t="shared" si="175"/>
        <v>#N/A</v>
      </c>
      <c r="BM156" s="152" t="e">
        <f t="shared" si="180"/>
        <v>#N/A</v>
      </c>
      <c r="BN156" s="142" t="e">
        <f t="shared" si="184"/>
        <v>#N/A</v>
      </c>
      <c r="BO156" s="142" t="e">
        <f t="shared" si="181"/>
        <v>#N/A</v>
      </c>
      <c r="BP156" s="142" t="e">
        <f t="shared" si="176"/>
        <v>#N/A</v>
      </c>
      <c r="BQ156" s="142" t="e">
        <f>SUM(BP156:$BP$159)</f>
        <v>#N/A</v>
      </c>
      <c r="BR156" s="213" t="e">
        <f t="shared" si="182"/>
        <v>#N/A</v>
      </c>
      <c r="BS156" s="270" t="e">
        <f t="shared" si="177"/>
        <v>#N/A</v>
      </c>
      <c r="BT156" s="514">
        <v>28.9</v>
      </c>
      <c r="BU156" s="2" t="s">
        <v>340</v>
      </c>
      <c r="BV156" s="435" t="s">
        <v>117</v>
      </c>
      <c r="BW156" s="2"/>
      <c r="BX156" s="518">
        <f t="shared" si="195"/>
        <v>29.005474452554747</v>
      </c>
      <c r="BY156" s="2" t="s">
        <v>292</v>
      </c>
      <c r="BZ156" s="531" t="e">
        <f t="shared" si="202"/>
        <v>#N/A</v>
      </c>
      <c r="CA156" s="2" t="s">
        <v>290</v>
      </c>
      <c r="CB156" s="553" t="s">
        <v>117</v>
      </c>
      <c r="CC156" s="2"/>
      <c r="CD156" s="435" t="s">
        <v>117</v>
      </c>
      <c r="CE156" s="2"/>
      <c r="CF156" s="435" t="s">
        <v>117</v>
      </c>
      <c r="CG156" s="2"/>
      <c r="CH156" s="435" t="s">
        <v>117</v>
      </c>
      <c r="CI156" s="410"/>
    </row>
    <row r="157" spans="1:87" ht="12.75">
      <c r="A157" s="55" t="s">
        <v>40</v>
      </c>
      <c r="B157" s="359" t="e">
        <f>HLOOKUP('HEALTH INEQUALITIES TOOL'!$C$5,LookUpData!$B$1:$CH$256,LookUpData!CN157,FALSE)</f>
        <v>#N/A</v>
      </c>
      <c r="C157" s="2" t="s">
        <v>343</v>
      </c>
      <c r="D157" s="363" t="e">
        <f>LookUpData!CI157*B157</f>
        <v>#N/A</v>
      </c>
      <c r="E157" s="2" t="s">
        <v>350</v>
      </c>
      <c r="F157" s="406"/>
      <c r="G157" s="2"/>
      <c r="H157" s="87"/>
      <c r="I157" s="2"/>
      <c r="J157" s="583"/>
      <c r="K157" s="2"/>
      <c r="L157" s="440"/>
      <c r="M157" s="2"/>
      <c r="N157" s="175"/>
      <c r="O157" s="2"/>
      <c r="P157" s="172"/>
      <c r="Q157" s="44"/>
      <c r="R157" s="124"/>
      <c r="S157" s="2"/>
      <c r="T157" s="124"/>
      <c r="U157" s="2"/>
      <c r="V157" s="453"/>
      <c r="W157" s="44"/>
      <c r="X157" s="468" t="e">
        <f t="shared" si="170"/>
        <v>#N/A</v>
      </c>
      <c r="Y157" s="126" t="s">
        <v>102</v>
      </c>
      <c r="Z157" s="152" t="e">
        <f t="shared" si="171"/>
        <v>#N/A</v>
      </c>
      <c r="AA157" s="142">
        <v>75</v>
      </c>
      <c r="AB157" s="147">
        <v>0.5</v>
      </c>
      <c r="AC157" s="142">
        <v>5</v>
      </c>
      <c r="AD157" s="152" t="e">
        <f t="shared" si="172"/>
        <v>#N/A</v>
      </c>
      <c r="AE157" s="152" t="e">
        <f t="shared" si="178"/>
        <v>#N/A</v>
      </c>
      <c r="AF157" s="142" t="e">
        <f t="shared" si="183"/>
        <v>#N/A</v>
      </c>
      <c r="AG157" s="142" t="e">
        <f t="shared" si="179"/>
        <v>#N/A</v>
      </c>
      <c r="AH157" s="142" t="e">
        <f t="shared" si="173"/>
        <v>#N/A</v>
      </c>
      <c r="AI157" s="141" t="e">
        <f>SUM(AH157:AH$159)</f>
        <v>#N/A</v>
      </c>
      <c r="AJ157" s="172"/>
      <c r="AK157" s="126"/>
      <c r="AL157" s="453"/>
      <c r="AM157" s="126"/>
      <c r="AN157" s="172"/>
      <c r="AO157" s="164"/>
      <c r="AP157" s="391"/>
      <c r="AQ157" s="126"/>
      <c r="AR157" s="192"/>
      <c r="AS157" s="126"/>
      <c r="AT157" s="565"/>
      <c r="AU157" s="561"/>
      <c r="AV157" s="565"/>
      <c r="AW157" s="561"/>
      <c r="AX157" s="562"/>
      <c r="AY157" s="126"/>
      <c r="AZ157" s="195"/>
      <c r="BA157" s="126"/>
      <c r="BB157" s="172"/>
      <c r="BC157" s="126"/>
      <c r="BD157" s="172"/>
      <c r="BE157" s="126"/>
      <c r="BF157" s="172"/>
      <c r="BG157" s="126"/>
      <c r="BH157" s="142" t="e">
        <f>D157</f>
        <v>#N/A</v>
      </c>
      <c r="BI157" s="126" t="s">
        <v>336</v>
      </c>
      <c r="BJ157" s="196" t="e">
        <f t="shared" si="174"/>
        <v>#N/A</v>
      </c>
      <c r="BK157" s="126" t="s">
        <v>338</v>
      </c>
      <c r="BL157" s="152" t="e">
        <f t="shared" si="175"/>
        <v>#N/A</v>
      </c>
      <c r="BM157" s="152" t="e">
        <f t="shared" si="180"/>
        <v>#N/A</v>
      </c>
      <c r="BN157" s="142" t="e">
        <f t="shared" si="184"/>
        <v>#N/A</v>
      </c>
      <c r="BO157" s="142" t="e">
        <f t="shared" si="181"/>
        <v>#N/A</v>
      </c>
      <c r="BP157" s="142" t="e">
        <f t="shared" si="176"/>
        <v>#N/A</v>
      </c>
      <c r="BQ157" s="142" t="e">
        <f>SUM(BP157:$BP$159)</f>
        <v>#N/A</v>
      </c>
      <c r="BR157" s="213" t="e">
        <f t="shared" si="182"/>
        <v>#N/A</v>
      </c>
      <c r="BS157" s="270" t="e">
        <f t="shared" si="177"/>
        <v>#N/A</v>
      </c>
      <c r="BT157" s="515"/>
      <c r="BU157" s="126"/>
      <c r="BV157" s="440"/>
      <c r="BW157" s="2"/>
      <c r="BX157" s="520"/>
      <c r="BY157" s="2"/>
      <c r="BZ157" s="530"/>
      <c r="CA157" s="2"/>
      <c r="CB157" s="555"/>
      <c r="CC157" s="2"/>
      <c r="CD157" s="440"/>
      <c r="CE157" s="2"/>
      <c r="CF157" s="440"/>
      <c r="CG157" s="2"/>
      <c r="CH157" s="440"/>
      <c r="CI157" s="410"/>
    </row>
    <row r="158" spans="1:87" ht="12.75">
      <c r="A158" s="55" t="s">
        <v>41</v>
      </c>
      <c r="B158" s="359" t="e">
        <f>HLOOKUP('HEALTH INEQUALITIES TOOL'!$C$5,LookUpData!$B$1:$CH$256,LookUpData!CN158,FALSE)</f>
        <v>#N/A</v>
      </c>
      <c r="C158" s="2" t="s">
        <v>343</v>
      </c>
      <c r="D158" s="363" t="e">
        <f>LookUpData!CI158*B158</f>
        <v>#N/A</v>
      </c>
      <c r="E158" s="2" t="s">
        <v>350</v>
      </c>
      <c r="F158" s="406"/>
      <c r="G158" s="2"/>
      <c r="H158" s="87"/>
      <c r="I158" s="2"/>
      <c r="J158" s="583"/>
      <c r="K158" s="2"/>
      <c r="L158" s="440"/>
      <c r="M158" s="2"/>
      <c r="N158" s="175"/>
      <c r="O158" s="2"/>
      <c r="P158" s="172"/>
      <c r="Q158" s="44"/>
      <c r="R158" s="124"/>
      <c r="S158" s="2"/>
      <c r="T158" s="124"/>
      <c r="U158" s="2"/>
      <c r="V158" s="453"/>
      <c r="W158" s="44"/>
      <c r="X158" s="468" t="e">
        <f t="shared" si="170"/>
        <v>#N/A</v>
      </c>
      <c r="Y158" s="126" t="s">
        <v>102</v>
      </c>
      <c r="Z158" s="152" t="e">
        <f t="shared" si="171"/>
        <v>#N/A</v>
      </c>
      <c r="AA158" s="142">
        <v>80</v>
      </c>
      <c r="AB158" s="147">
        <v>0.5</v>
      </c>
      <c r="AC158" s="142">
        <v>5</v>
      </c>
      <c r="AD158" s="152" t="e">
        <f t="shared" si="172"/>
        <v>#N/A</v>
      </c>
      <c r="AE158" s="152" t="e">
        <f t="shared" si="178"/>
        <v>#N/A</v>
      </c>
      <c r="AF158" s="142" t="e">
        <f t="shared" si="183"/>
        <v>#N/A</v>
      </c>
      <c r="AG158" s="142" t="e">
        <f t="shared" si="179"/>
        <v>#N/A</v>
      </c>
      <c r="AH158" s="142" t="e">
        <f t="shared" si="173"/>
        <v>#N/A</v>
      </c>
      <c r="AI158" s="141" t="e">
        <f>SUM(AH158:AH$159)</f>
        <v>#N/A</v>
      </c>
      <c r="AJ158" s="172"/>
      <c r="AK158" s="126"/>
      <c r="AL158" s="453"/>
      <c r="AM158" s="126"/>
      <c r="AN158" s="172"/>
      <c r="AO158" s="164"/>
      <c r="AP158" s="391"/>
      <c r="AQ158" s="126"/>
      <c r="AR158" s="192"/>
      <c r="AS158" s="126"/>
      <c r="AT158" s="565"/>
      <c r="AU158" s="561"/>
      <c r="AV158" s="565"/>
      <c r="AW158" s="561"/>
      <c r="AX158" s="562"/>
      <c r="AY158" s="126"/>
      <c r="AZ158" s="195"/>
      <c r="BA158" s="126"/>
      <c r="BB158" s="172"/>
      <c r="BC158" s="126"/>
      <c r="BD158" s="172"/>
      <c r="BE158" s="126"/>
      <c r="BF158" s="172"/>
      <c r="BG158" s="126"/>
      <c r="BH158" s="142" t="e">
        <f aca="true" t="shared" si="203" ref="BH158:BH164">D158</f>
        <v>#N/A</v>
      </c>
      <c r="BI158" s="126" t="s">
        <v>336</v>
      </c>
      <c r="BJ158" s="196" t="e">
        <f t="shared" si="174"/>
        <v>#N/A</v>
      </c>
      <c r="BK158" s="126" t="s">
        <v>338</v>
      </c>
      <c r="BL158" s="152" t="e">
        <f t="shared" si="175"/>
        <v>#N/A</v>
      </c>
      <c r="BM158" s="152" t="e">
        <f t="shared" si="180"/>
        <v>#N/A</v>
      </c>
      <c r="BN158" s="142" t="e">
        <f t="shared" si="184"/>
        <v>#N/A</v>
      </c>
      <c r="BO158" s="142" t="e">
        <f t="shared" si="181"/>
        <v>#N/A</v>
      </c>
      <c r="BP158" s="142" t="e">
        <f t="shared" si="176"/>
        <v>#N/A</v>
      </c>
      <c r="BQ158" s="142" t="e">
        <f>SUM(BP158:$BP$159)</f>
        <v>#N/A</v>
      </c>
      <c r="BR158" s="213" t="e">
        <f t="shared" si="182"/>
        <v>#N/A</v>
      </c>
      <c r="BS158" s="270" t="e">
        <f t="shared" si="177"/>
        <v>#N/A</v>
      </c>
      <c r="BT158" s="515"/>
      <c r="BU158" s="126"/>
      <c r="BV158" s="440"/>
      <c r="BW158" s="2"/>
      <c r="BX158" s="520"/>
      <c r="BY158" s="2"/>
      <c r="BZ158" s="530"/>
      <c r="CA158" s="2"/>
      <c r="CB158" s="555"/>
      <c r="CC158" s="2"/>
      <c r="CD158" s="440"/>
      <c r="CE158" s="2"/>
      <c r="CF158" s="440"/>
      <c r="CG158" s="2"/>
      <c r="CH158" s="440"/>
      <c r="CI158" s="410"/>
    </row>
    <row r="159" spans="1:87" ht="12.75">
      <c r="A159" s="55" t="s">
        <v>86</v>
      </c>
      <c r="B159" s="359" t="e">
        <f>HLOOKUP('HEALTH INEQUALITIES TOOL'!$C$5,LookUpData!$B$1:$CH$256,LookUpData!CN159,FALSE)</f>
        <v>#N/A</v>
      </c>
      <c r="C159" s="2" t="s">
        <v>343</v>
      </c>
      <c r="D159" s="363" t="e">
        <f>LookUpData!CI159*B159</f>
        <v>#N/A</v>
      </c>
      <c r="E159" s="2" t="s">
        <v>350</v>
      </c>
      <c r="F159" s="406"/>
      <c r="G159" s="2"/>
      <c r="H159" s="87"/>
      <c r="I159" s="2"/>
      <c r="J159" s="583"/>
      <c r="K159" s="2"/>
      <c r="L159" s="440"/>
      <c r="M159" s="2"/>
      <c r="N159" s="175"/>
      <c r="O159" s="2"/>
      <c r="P159" s="172"/>
      <c r="Q159" s="44"/>
      <c r="R159" s="124"/>
      <c r="S159" s="2"/>
      <c r="T159" s="124"/>
      <c r="U159" s="2"/>
      <c r="V159" s="453"/>
      <c r="W159" s="44"/>
      <c r="X159" s="468" t="e">
        <f t="shared" si="170"/>
        <v>#N/A</v>
      </c>
      <c r="Y159" s="126" t="s">
        <v>102</v>
      </c>
      <c r="Z159" s="152" t="e">
        <f t="shared" si="171"/>
        <v>#N/A</v>
      </c>
      <c r="AA159" s="142">
        <v>85</v>
      </c>
      <c r="AB159" s="147">
        <v>0.5</v>
      </c>
      <c r="AC159" s="142" t="e">
        <f>2/Z159</f>
        <v>#N/A</v>
      </c>
      <c r="AD159" s="152" t="e">
        <f t="shared" si="172"/>
        <v>#N/A</v>
      </c>
      <c r="AE159" s="152" t="e">
        <f t="shared" si="178"/>
        <v>#N/A</v>
      </c>
      <c r="AF159" s="142" t="e">
        <f t="shared" si="183"/>
        <v>#N/A</v>
      </c>
      <c r="AG159" s="142" t="e">
        <f>AF159</f>
        <v>#N/A</v>
      </c>
      <c r="AH159" s="142" t="e">
        <f>AC159*(AB159*AG159)</f>
        <v>#N/A</v>
      </c>
      <c r="AI159" s="141" t="e">
        <f>SUM(AH159:AH$159)</f>
        <v>#N/A</v>
      </c>
      <c r="AJ159" s="172"/>
      <c r="AK159" s="126"/>
      <c r="AL159" s="453"/>
      <c r="AM159" s="126"/>
      <c r="AN159" s="172"/>
      <c r="AO159" s="164"/>
      <c r="AP159" s="391"/>
      <c r="AQ159" s="126"/>
      <c r="AR159" s="192"/>
      <c r="AS159" s="126"/>
      <c r="AT159" s="565"/>
      <c r="AU159" s="561"/>
      <c r="AV159" s="565"/>
      <c r="AW159" s="561"/>
      <c r="AX159" s="562"/>
      <c r="AY159" s="126"/>
      <c r="AZ159" s="195"/>
      <c r="BA159" s="126"/>
      <c r="BB159" s="172"/>
      <c r="BC159" s="126"/>
      <c r="BD159" s="172"/>
      <c r="BE159" s="126"/>
      <c r="BF159" s="172"/>
      <c r="BG159" s="126"/>
      <c r="BH159" s="142" t="e">
        <f t="shared" si="203"/>
        <v>#N/A</v>
      </c>
      <c r="BI159" s="126" t="s">
        <v>336</v>
      </c>
      <c r="BJ159" s="196" t="e">
        <f t="shared" si="174"/>
        <v>#N/A</v>
      </c>
      <c r="BK159" s="126" t="s">
        <v>338</v>
      </c>
      <c r="BL159" s="152" t="e">
        <f t="shared" si="175"/>
        <v>#N/A</v>
      </c>
      <c r="BM159" s="152" t="e">
        <f t="shared" si="180"/>
        <v>#N/A</v>
      </c>
      <c r="BN159" s="142" t="e">
        <f t="shared" si="184"/>
        <v>#N/A</v>
      </c>
      <c r="BO159" s="142" t="e">
        <f>BN159</f>
        <v>#N/A</v>
      </c>
      <c r="BP159" s="142" t="e">
        <f>AC159*(AB159*BO159)</f>
        <v>#N/A</v>
      </c>
      <c r="BQ159" s="142" t="e">
        <f>SUM(BP159:$BP$159)</f>
        <v>#N/A</v>
      </c>
      <c r="BR159" s="213" t="e">
        <f t="shared" si="182"/>
        <v>#N/A</v>
      </c>
      <c r="BS159" s="270" t="e">
        <f t="shared" si="177"/>
        <v>#N/A</v>
      </c>
      <c r="BT159" s="515"/>
      <c r="BU159" s="126"/>
      <c r="BV159" s="440"/>
      <c r="BW159" s="2"/>
      <c r="BX159" s="520"/>
      <c r="BY159" s="2"/>
      <c r="BZ159" s="530"/>
      <c r="CA159" s="2"/>
      <c r="CB159" s="555"/>
      <c r="CC159" s="2"/>
      <c r="CD159" s="440"/>
      <c r="CE159" s="2"/>
      <c r="CF159" s="440"/>
      <c r="CG159" s="2"/>
      <c r="CH159" s="440"/>
      <c r="CI159" s="410"/>
    </row>
    <row r="160" spans="1:87" ht="12.75">
      <c r="A160" s="55" t="s">
        <v>87</v>
      </c>
      <c r="B160" s="359" t="e">
        <f>HLOOKUP('HEALTH INEQUALITIES TOOL'!$C$5,LookUpData!$B$1:$CH$256,LookUpData!CN160,FALSE)</f>
        <v>#N/A</v>
      </c>
      <c r="C160" s="2" t="s">
        <v>343</v>
      </c>
      <c r="D160" s="363" t="e">
        <f>LookUpData!CI160*B160</f>
        <v>#N/A</v>
      </c>
      <c r="E160" s="2" t="s">
        <v>350</v>
      </c>
      <c r="F160" s="406"/>
      <c r="G160" s="2"/>
      <c r="H160" s="87"/>
      <c r="I160" s="2"/>
      <c r="J160" s="583"/>
      <c r="K160" s="2"/>
      <c r="L160" s="440"/>
      <c r="M160" s="2"/>
      <c r="N160" s="175"/>
      <c r="O160" s="2"/>
      <c r="P160" s="172"/>
      <c r="Q160" s="44"/>
      <c r="R160" s="124"/>
      <c r="S160" s="2"/>
      <c r="T160" s="124"/>
      <c r="U160" s="2"/>
      <c r="V160" s="453"/>
      <c r="W160" s="44"/>
      <c r="X160" s="468" t="e">
        <f t="shared" si="170"/>
        <v>#N/A</v>
      </c>
      <c r="Y160" s="126" t="s">
        <v>102</v>
      </c>
      <c r="Z160" s="152" t="e">
        <f t="shared" si="171"/>
        <v>#N/A</v>
      </c>
      <c r="AA160" s="142">
        <v>0</v>
      </c>
      <c r="AB160" s="147">
        <v>0.1</v>
      </c>
      <c r="AC160" s="142">
        <v>1</v>
      </c>
      <c r="AD160" s="152" t="e">
        <f t="shared" si="172"/>
        <v>#N/A</v>
      </c>
      <c r="AE160" s="152" t="e">
        <f t="shared" si="178"/>
        <v>#N/A</v>
      </c>
      <c r="AF160" s="142">
        <v>100000</v>
      </c>
      <c r="AG160" s="142" t="e">
        <f aca="true" t="shared" si="204" ref="AG160:AG177">AF160-AF161</f>
        <v>#N/A</v>
      </c>
      <c r="AH160" s="142" t="e">
        <f aca="true" t="shared" si="205" ref="AH160:AH177">AC160*(AF161+(AB160*AG160))</f>
        <v>#N/A</v>
      </c>
      <c r="AI160" s="141" t="e">
        <f>SUM(AH160:AH$178)</f>
        <v>#N/A</v>
      </c>
      <c r="AJ160" s="172"/>
      <c r="AK160" s="126"/>
      <c r="AL160" s="453"/>
      <c r="AM160" s="126"/>
      <c r="AN160" s="172"/>
      <c r="AO160" s="164"/>
      <c r="AP160" s="391"/>
      <c r="AQ160" s="126"/>
      <c r="AR160" s="192"/>
      <c r="AS160" s="126"/>
      <c r="AT160" s="565"/>
      <c r="AU160" s="561"/>
      <c r="AV160" s="565"/>
      <c r="AW160" s="561"/>
      <c r="AX160" s="562"/>
      <c r="AY160" s="126"/>
      <c r="AZ160" s="195"/>
      <c r="BA160" s="126"/>
      <c r="BB160" s="172"/>
      <c r="BC160" s="126"/>
      <c r="BD160" s="172"/>
      <c r="BE160" s="126"/>
      <c r="BF160" s="172"/>
      <c r="BG160" s="126"/>
      <c r="BH160" s="142" t="e">
        <f t="shared" si="203"/>
        <v>#N/A</v>
      </c>
      <c r="BI160" s="126" t="s">
        <v>336</v>
      </c>
      <c r="BJ160" s="196" t="e">
        <f t="shared" si="174"/>
        <v>#N/A</v>
      </c>
      <c r="BK160" s="126" t="s">
        <v>338</v>
      </c>
      <c r="BL160" s="152" t="e">
        <f t="shared" si="175"/>
        <v>#N/A</v>
      </c>
      <c r="BM160" s="152" t="e">
        <f t="shared" si="180"/>
        <v>#N/A</v>
      </c>
      <c r="BN160" s="142">
        <v>100000</v>
      </c>
      <c r="BO160" s="142" t="e">
        <f aca="true" t="shared" si="206" ref="BO160:BO177">BN160-BN161</f>
        <v>#N/A</v>
      </c>
      <c r="BP160" s="142" t="e">
        <f aca="true" t="shared" si="207" ref="BP160:BP177">AC160*(BN161+(AB160*BO160))</f>
        <v>#N/A</v>
      </c>
      <c r="BQ160" s="142" t="e">
        <f>SUM(BP160:$BP$178)</f>
        <v>#N/A</v>
      </c>
      <c r="BR160" s="213" t="e">
        <f t="shared" si="182"/>
        <v>#N/A</v>
      </c>
      <c r="BS160" s="270" t="e">
        <f t="shared" si="177"/>
        <v>#N/A</v>
      </c>
      <c r="BT160" s="515"/>
      <c r="BU160" s="126"/>
      <c r="BV160" s="440"/>
      <c r="BW160" s="2"/>
      <c r="BX160" s="520"/>
      <c r="BY160" s="2"/>
      <c r="BZ160" s="530"/>
      <c r="CA160" s="2"/>
      <c r="CB160" s="555"/>
      <c r="CC160" s="2"/>
      <c r="CD160" s="440"/>
      <c r="CE160" s="2"/>
      <c r="CF160" s="440"/>
      <c r="CG160" s="2"/>
      <c r="CH160" s="440"/>
      <c r="CI160" s="410"/>
    </row>
    <row r="161" spans="1:87" ht="12.75">
      <c r="A161" s="55" t="s">
        <v>88</v>
      </c>
      <c r="B161" s="359" t="e">
        <f>HLOOKUP('HEALTH INEQUALITIES TOOL'!$C$5,LookUpData!$B$1:$CH$256,LookUpData!CN161,FALSE)</f>
        <v>#N/A</v>
      </c>
      <c r="C161" s="2" t="s">
        <v>343</v>
      </c>
      <c r="D161" s="363" t="e">
        <f>LookUpData!CI161*B161</f>
        <v>#N/A</v>
      </c>
      <c r="E161" s="2" t="s">
        <v>350</v>
      </c>
      <c r="F161" s="406"/>
      <c r="G161" s="2"/>
      <c r="H161" s="87"/>
      <c r="I161" s="2"/>
      <c r="J161" s="583"/>
      <c r="K161" s="2"/>
      <c r="L161" s="440"/>
      <c r="M161" s="2"/>
      <c r="N161" s="175"/>
      <c r="O161" s="2"/>
      <c r="P161" s="172"/>
      <c r="Q161" s="44"/>
      <c r="R161" s="124"/>
      <c r="S161" s="2"/>
      <c r="T161" s="124"/>
      <c r="U161" s="2"/>
      <c r="V161" s="453"/>
      <c r="W161" s="44"/>
      <c r="X161" s="468" t="e">
        <f t="shared" si="170"/>
        <v>#N/A</v>
      </c>
      <c r="Y161" s="126" t="s">
        <v>102</v>
      </c>
      <c r="Z161" s="152" t="e">
        <f t="shared" si="171"/>
        <v>#N/A</v>
      </c>
      <c r="AA161" s="142">
        <v>1</v>
      </c>
      <c r="AB161" s="147">
        <v>0.5</v>
      </c>
      <c r="AC161" s="142">
        <v>4</v>
      </c>
      <c r="AD161" s="152" t="e">
        <f t="shared" si="172"/>
        <v>#N/A</v>
      </c>
      <c r="AE161" s="152" t="e">
        <f t="shared" si="178"/>
        <v>#N/A</v>
      </c>
      <c r="AF161" s="142" t="e">
        <f>AF160*AE160</f>
        <v>#N/A</v>
      </c>
      <c r="AG161" s="142" t="e">
        <f t="shared" si="204"/>
        <v>#N/A</v>
      </c>
      <c r="AH161" s="142" t="e">
        <f t="shared" si="205"/>
        <v>#N/A</v>
      </c>
      <c r="AI161" s="141" t="e">
        <f>SUM(AH161:AH$178)</f>
        <v>#N/A</v>
      </c>
      <c r="AJ161" s="172"/>
      <c r="AK161" s="126"/>
      <c r="AL161" s="453"/>
      <c r="AM161" s="126"/>
      <c r="AN161" s="172"/>
      <c r="AO161" s="164"/>
      <c r="AP161" s="391"/>
      <c r="AQ161" s="126"/>
      <c r="AR161" s="192"/>
      <c r="AS161" s="126"/>
      <c r="AT161" s="565"/>
      <c r="AU161" s="561"/>
      <c r="AV161" s="565"/>
      <c r="AW161" s="561"/>
      <c r="AX161" s="562"/>
      <c r="AY161" s="126"/>
      <c r="AZ161" s="195"/>
      <c r="BA161" s="126"/>
      <c r="BB161" s="172"/>
      <c r="BC161" s="126"/>
      <c r="BD161" s="172"/>
      <c r="BE161" s="126"/>
      <c r="BF161" s="172"/>
      <c r="BG161" s="126"/>
      <c r="BH161" s="142" t="e">
        <f t="shared" si="203"/>
        <v>#N/A</v>
      </c>
      <c r="BI161" s="126" t="s">
        <v>336</v>
      </c>
      <c r="BJ161" s="196" t="e">
        <f t="shared" si="174"/>
        <v>#N/A</v>
      </c>
      <c r="BK161" s="126" t="s">
        <v>338</v>
      </c>
      <c r="BL161" s="152" t="e">
        <f t="shared" si="175"/>
        <v>#N/A</v>
      </c>
      <c r="BM161" s="152" t="e">
        <f t="shared" si="180"/>
        <v>#N/A</v>
      </c>
      <c r="BN161" s="142" t="e">
        <f>BN160*BM160</f>
        <v>#N/A</v>
      </c>
      <c r="BO161" s="142" t="e">
        <f t="shared" si="206"/>
        <v>#N/A</v>
      </c>
      <c r="BP161" s="142" t="e">
        <f t="shared" si="207"/>
        <v>#N/A</v>
      </c>
      <c r="BQ161" s="142" t="e">
        <f>SUM(BP161:$BP$178)</f>
        <v>#N/A</v>
      </c>
      <c r="BR161" s="213" t="e">
        <f t="shared" si="182"/>
        <v>#N/A</v>
      </c>
      <c r="BS161" s="270" t="e">
        <f t="shared" si="177"/>
        <v>#N/A</v>
      </c>
      <c r="BT161" s="515"/>
      <c r="BU161" s="126"/>
      <c r="BV161" s="440"/>
      <c r="BW161" s="2"/>
      <c r="BX161" s="520"/>
      <c r="BY161" s="2"/>
      <c r="BZ161" s="530"/>
      <c r="CA161" s="2"/>
      <c r="CB161" s="555"/>
      <c r="CC161" s="2"/>
      <c r="CD161" s="440"/>
      <c r="CE161" s="2"/>
      <c r="CF161" s="440"/>
      <c r="CG161" s="2"/>
      <c r="CH161" s="440"/>
      <c r="CI161" s="410"/>
    </row>
    <row r="162" spans="1:87" ht="12.75">
      <c r="A162" s="55" t="s">
        <v>89</v>
      </c>
      <c r="B162" s="359" t="e">
        <f>HLOOKUP('HEALTH INEQUALITIES TOOL'!$C$5,LookUpData!$B$1:$CH$256,LookUpData!CN162,FALSE)</f>
        <v>#N/A</v>
      </c>
      <c r="C162" s="2" t="s">
        <v>343</v>
      </c>
      <c r="D162" s="363" t="e">
        <f>LookUpData!CI162*B162</f>
        <v>#N/A</v>
      </c>
      <c r="E162" s="2" t="s">
        <v>350</v>
      </c>
      <c r="F162" s="406"/>
      <c r="G162" s="2"/>
      <c r="H162" s="87"/>
      <c r="I162" s="2"/>
      <c r="J162" s="583"/>
      <c r="K162" s="2"/>
      <c r="L162" s="440"/>
      <c r="M162" s="2"/>
      <c r="N162" s="175"/>
      <c r="O162" s="2"/>
      <c r="P162" s="172"/>
      <c r="Q162" s="44"/>
      <c r="R162" s="124"/>
      <c r="S162" s="2"/>
      <c r="T162" s="124"/>
      <c r="U162" s="2"/>
      <c r="V162" s="453"/>
      <c r="W162" s="44"/>
      <c r="X162" s="468" t="e">
        <f t="shared" si="170"/>
        <v>#N/A</v>
      </c>
      <c r="Y162" s="126" t="s">
        <v>102</v>
      </c>
      <c r="Z162" s="152" t="e">
        <f t="shared" si="171"/>
        <v>#N/A</v>
      </c>
      <c r="AA162" s="142">
        <v>5</v>
      </c>
      <c r="AB162" s="147">
        <v>0.5</v>
      </c>
      <c r="AC162" s="142">
        <v>5</v>
      </c>
      <c r="AD162" s="152" t="e">
        <f t="shared" si="172"/>
        <v>#N/A</v>
      </c>
      <c r="AE162" s="152" t="e">
        <f t="shared" si="178"/>
        <v>#N/A</v>
      </c>
      <c r="AF162" s="142" t="e">
        <f aca="true" t="shared" si="208" ref="AF162:AF178">AF161*AE161</f>
        <v>#N/A</v>
      </c>
      <c r="AG162" s="142" t="e">
        <f t="shared" si="204"/>
        <v>#N/A</v>
      </c>
      <c r="AH162" s="142" t="e">
        <f t="shared" si="205"/>
        <v>#N/A</v>
      </c>
      <c r="AI162" s="141" t="e">
        <f>SUM(AH162:AH$178)</f>
        <v>#N/A</v>
      </c>
      <c r="AJ162" s="172"/>
      <c r="AK162" s="126"/>
      <c r="AL162" s="453"/>
      <c r="AM162" s="126"/>
      <c r="AN162" s="172"/>
      <c r="AO162" s="164"/>
      <c r="AP162" s="391"/>
      <c r="AQ162" s="126"/>
      <c r="AR162" s="192"/>
      <c r="AS162" s="126"/>
      <c r="AT162" s="565"/>
      <c r="AU162" s="561"/>
      <c r="AV162" s="565"/>
      <c r="AW162" s="561"/>
      <c r="AX162" s="562"/>
      <c r="AY162" s="126"/>
      <c r="AZ162" s="195"/>
      <c r="BA162" s="126"/>
      <c r="BB162" s="172"/>
      <c r="BC162" s="126"/>
      <c r="BD162" s="172"/>
      <c r="BE162" s="126"/>
      <c r="BF162" s="172"/>
      <c r="BG162" s="126"/>
      <c r="BH162" s="142" t="e">
        <f t="shared" si="203"/>
        <v>#N/A</v>
      </c>
      <c r="BI162" s="126" t="s">
        <v>336</v>
      </c>
      <c r="BJ162" s="196" t="e">
        <f t="shared" si="174"/>
        <v>#N/A</v>
      </c>
      <c r="BK162" s="126" t="s">
        <v>338</v>
      </c>
      <c r="BL162" s="152" t="e">
        <f t="shared" si="175"/>
        <v>#N/A</v>
      </c>
      <c r="BM162" s="152" t="e">
        <f t="shared" si="180"/>
        <v>#N/A</v>
      </c>
      <c r="BN162" s="142" t="e">
        <f aca="true" t="shared" si="209" ref="BN162:BN178">BN161*BM161</f>
        <v>#N/A</v>
      </c>
      <c r="BO162" s="142" t="e">
        <f t="shared" si="206"/>
        <v>#N/A</v>
      </c>
      <c r="BP162" s="142" t="e">
        <f t="shared" si="207"/>
        <v>#N/A</v>
      </c>
      <c r="BQ162" s="142" t="e">
        <f>SUM(BP162:$BP$178)</f>
        <v>#N/A</v>
      </c>
      <c r="BR162" s="213" t="e">
        <f t="shared" si="182"/>
        <v>#N/A</v>
      </c>
      <c r="BS162" s="270" t="e">
        <f t="shared" si="177"/>
        <v>#N/A</v>
      </c>
      <c r="BT162" s="515"/>
      <c r="BU162" s="126"/>
      <c r="BV162" s="440"/>
      <c r="BW162" s="2"/>
      <c r="BX162" s="520"/>
      <c r="BY162" s="2"/>
      <c r="BZ162" s="530"/>
      <c r="CA162" s="2"/>
      <c r="CB162" s="555"/>
      <c r="CC162" s="2"/>
      <c r="CD162" s="440"/>
      <c r="CE162" s="2"/>
      <c r="CF162" s="440"/>
      <c r="CG162" s="2"/>
      <c r="CH162" s="440"/>
      <c r="CI162" s="410"/>
    </row>
    <row r="163" spans="1:87" ht="12.75">
      <c r="A163" s="55" t="s">
        <v>90</v>
      </c>
      <c r="B163" s="359" t="e">
        <f>HLOOKUP('HEALTH INEQUALITIES TOOL'!$C$5,LookUpData!$B$1:$CH$256,LookUpData!CN163,FALSE)</f>
        <v>#N/A</v>
      </c>
      <c r="C163" s="2" t="s">
        <v>343</v>
      </c>
      <c r="D163" s="363" t="e">
        <f>LookUpData!CI163*B163</f>
        <v>#N/A</v>
      </c>
      <c r="E163" s="2" t="s">
        <v>350</v>
      </c>
      <c r="F163" s="406"/>
      <c r="G163" s="2"/>
      <c r="H163" s="87"/>
      <c r="I163" s="2"/>
      <c r="J163" s="583"/>
      <c r="K163" s="2"/>
      <c r="L163" s="440"/>
      <c r="M163" s="2"/>
      <c r="N163" s="175"/>
      <c r="O163" s="2"/>
      <c r="P163" s="172"/>
      <c r="Q163" s="44"/>
      <c r="R163" s="124"/>
      <c r="S163" s="2"/>
      <c r="T163" s="124"/>
      <c r="U163" s="2"/>
      <c r="V163" s="453"/>
      <c r="W163" s="44"/>
      <c r="X163" s="468" t="e">
        <f t="shared" si="170"/>
        <v>#N/A</v>
      </c>
      <c r="Y163" s="126" t="s">
        <v>102</v>
      </c>
      <c r="Z163" s="152" t="e">
        <f t="shared" si="171"/>
        <v>#N/A</v>
      </c>
      <c r="AA163" s="142">
        <v>10</v>
      </c>
      <c r="AB163" s="147">
        <v>0.5</v>
      </c>
      <c r="AC163" s="142">
        <v>5</v>
      </c>
      <c r="AD163" s="152" t="e">
        <f t="shared" si="172"/>
        <v>#N/A</v>
      </c>
      <c r="AE163" s="152" t="e">
        <f t="shared" si="178"/>
        <v>#N/A</v>
      </c>
      <c r="AF163" s="142" t="e">
        <f t="shared" si="208"/>
        <v>#N/A</v>
      </c>
      <c r="AG163" s="142" t="e">
        <f t="shared" si="204"/>
        <v>#N/A</v>
      </c>
      <c r="AH163" s="142" t="e">
        <f t="shared" si="205"/>
        <v>#N/A</v>
      </c>
      <c r="AI163" s="141" t="e">
        <f>SUM(AH163:AH$178)</f>
        <v>#N/A</v>
      </c>
      <c r="AJ163" s="172"/>
      <c r="AK163" s="126"/>
      <c r="AL163" s="453"/>
      <c r="AM163" s="126"/>
      <c r="AN163" s="172"/>
      <c r="AO163" s="164"/>
      <c r="AP163" s="391"/>
      <c r="AQ163" s="126"/>
      <c r="AR163" s="192"/>
      <c r="AS163" s="126"/>
      <c r="AT163" s="565"/>
      <c r="AU163" s="561"/>
      <c r="AV163" s="565"/>
      <c r="AW163" s="561"/>
      <c r="AX163" s="562"/>
      <c r="AY163" s="126"/>
      <c r="AZ163" s="195"/>
      <c r="BA163" s="126"/>
      <c r="BB163" s="172"/>
      <c r="BC163" s="126"/>
      <c r="BD163" s="172"/>
      <c r="BE163" s="126"/>
      <c r="BF163" s="172"/>
      <c r="BG163" s="126"/>
      <c r="BH163" s="142" t="e">
        <f t="shared" si="203"/>
        <v>#N/A</v>
      </c>
      <c r="BI163" s="126" t="s">
        <v>336</v>
      </c>
      <c r="BJ163" s="196" t="e">
        <f t="shared" si="174"/>
        <v>#N/A</v>
      </c>
      <c r="BK163" s="126" t="s">
        <v>338</v>
      </c>
      <c r="BL163" s="152" t="e">
        <f t="shared" si="175"/>
        <v>#N/A</v>
      </c>
      <c r="BM163" s="152" t="e">
        <f t="shared" si="180"/>
        <v>#N/A</v>
      </c>
      <c r="BN163" s="142" t="e">
        <f t="shared" si="209"/>
        <v>#N/A</v>
      </c>
      <c r="BO163" s="142" t="e">
        <f t="shared" si="206"/>
        <v>#N/A</v>
      </c>
      <c r="BP163" s="142" t="e">
        <f t="shared" si="207"/>
        <v>#N/A</v>
      </c>
      <c r="BQ163" s="142" t="e">
        <f>SUM(BP163:$BP$178)</f>
        <v>#N/A</v>
      </c>
      <c r="BR163" s="213" t="e">
        <f t="shared" si="182"/>
        <v>#N/A</v>
      </c>
      <c r="BS163" s="270" t="e">
        <f t="shared" si="177"/>
        <v>#N/A</v>
      </c>
      <c r="BT163" s="515"/>
      <c r="BU163" s="126"/>
      <c r="BV163" s="440"/>
      <c r="BW163" s="2"/>
      <c r="BX163" s="520"/>
      <c r="BY163" s="2"/>
      <c r="BZ163" s="530"/>
      <c r="CA163" s="2"/>
      <c r="CB163" s="555"/>
      <c r="CC163" s="2"/>
      <c r="CD163" s="440"/>
      <c r="CE163" s="2"/>
      <c r="CF163" s="440"/>
      <c r="CG163" s="2"/>
      <c r="CH163" s="440"/>
      <c r="CI163" s="410"/>
    </row>
    <row r="164" spans="1:87" ht="12.75">
      <c r="A164" s="55" t="s">
        <v>42</v>
      </c>
      <c r="B164" s="359" t="e">
        <f>HLOOKUP('HEALTH INEQUALITIES TOOL'!$C$5,LookUpData!$B$1:$CH$256,LookUpData!CN164,FALSE)</f>
        <v>#N/A</v>
      </c>
      <c r="C164" s="2" t="s">
        <v>343</v>
      </c>
      <c r="D164" s="363" t="e">
        <f>LookUpData!CI164*B164</f>
        <v>#N/A</v>
      </c>
      <c r="E164" s="2" t="s">
        <v>350</v>
      </c>
      <c r="F164" s="406"/>
      <c r="G164" s="2"/>
      <c r="H164" s="87"/>
      <c r="I164" s="2"/>
      <c r="J164" s="583"/>
      <c r="K164" s="2"/>
      <c r="L164" s="440"/>
      <c r="M164" s="2"/>
      <c r="N164" s="175"/>
      <c r="O164" s="2"/>
      <c r="P164" s="172"/>
      <c r="Q164" s="44"/>
      <c r="R164" s="124"/>
      <c r="S164" s="2"/>
      <c r="T164" s="124"/>
      <c r="U164" s="2"/>
      <c r="V164" s="453"/>
      <c r="W164" s="44"/>
      <c r="X164" s="468" t="e">
        <f t="shared" si="170"/>
        <v>#N/A</v>
      </c>
      <c r="Y164" s="126" t="s">
        <v>102</v>
      </c>
      <c r="Z164" s="152" t="e">
        <f t="shared" si="171"/>
        <v>#N/A</v>
      </c>
      <c r="AA164" s="142">
        <v>15</v>
      </c>
      <c r="AB164" s="147">
        <v>0.5</v>
      </c>
      <c r="AC164" s="142">
        <v>5</v>
      </c>
      <c r="AD164" s="152" t="e">
        <f t="shared" si="172"/>
        <v>#N/A</v>
      </c>
      <c r="AE164" s="152" t="e">
        <f t="shared" si="178"/>
        <v>#N/A</v>
      </c>
      <c r="AF164" s="142" t="e">
        <f t="shared" si="208"/>
        <v>#N/A</v>
      </c>
      <c r="AG164" s="142" t="e">
        <f t="shared" si="204"/>
        <v>#N/A</v>
      </c>
      <c r="AH164" s="142" t="e">
        <f t="shared" si="205"/>
        <v>#N/A</v>
      </c>
      <c r="AI164" s="141" t="e">
        <f>SUM(AH164:AH$178)</f>
        <v>#N/A</v>
      </c>
      <c r="AJ164" s="172"/>
      <c r="AK164" s="126"/>
      <c r="AL164" s="453"/>
      <c r="AM164" s="126"/>
      <c r="AN164" s="172"/>
      <c r="AO164" s="164"/>
      <c r="AP164" s="391"/>
      <c r="AQ164" s="126"/>
      <c r="AR164" s="192"/>
      <c r="AS164" s="126"/>
      <c r="AT164" s="565"/>
      <c r="AU164" s="561"/>
      <c r="AV164" s="565"/>
      <c r="AW164" s="561"/>
      <c r="AX164" s="562"/>
      <c r="AY164" s="126"/>
      <c r="AZ164" s="195"/>
      <c r="BA164" s="126"/>
      <c r="BB164" s="172"/>
      <c r="BC164" s="126"/>
      <c r="BD164" s="172"/>
      <c r="BE164" s="126"/>
      <c r="BF164" s="172"/>
      <c r="BG164" s="126"/>
      <c r="BH164" s="142" t="e">
        <f t="shared" si="203"/>
        <v>#N/A</v>
      </c>
      <c r="BI164" s="126" t="s">
        <v>336</v>
      </c>
      <c r="BJ164" s="196" t="e">
        <f t="shared" si="174"/>
        <v>#N/A</v>
      </c>
      <c r="BK164" s="126" t="s">
        <v>338</v>
      </c>
      <c r="BL164" s="152" t="e">
        <f t="shared" si="175"/>
        <v>#N/A</v>
      </c>
      <c r="BM164" s="152" t="e">
        <f t="shared" si="180"/>
        <v>#N/A</v>
      </c>
      <c r="BN164" s="142" t="e">
        <f t="shared" si="209"/>
        <v>#N/A</v>
      </c>
      <c r="BO164" s="142" t="e">
        <f t="shared" si="206"/>
        <v>#N/A</v>
      </c>
      <c r="BP164" s="142" t="e">
        <f t="shared" si="207"/>
        <v>#N/A</v>
      </c>
      <c r="BQ164" s="142" t="e">
        <f>SUM(BP164:$BP$178)</f>
        <v>#N/A</v>
      </c>
      <c r="BR164" s="213" t="e">
        <f t="shared" si="182"/>
        <v>#N/A</v>
      </c>
      <c r="BS164" s="270" t="e">
        <f t="shared" si="177"/>
        <v>#N/A</v>
      </c>
      <c r="BT164" s="515"/>
      <c r="BU164" s="126"/>
      <c r="BV164" s="440"/>
      <c r="BW164" s="2"/>
      <c r="BX164" s="520"/>
      <c r="BY164" s="2"/>
      <c r="BZ164" s="530"/>
      <c r="CA164" s="2"/>
      <c r="CB164" s="555"/>
      <c r="CC164" s="2"/>
      <c r="CD164" s="440"/>
      <c r="CE164" s="2"/>
      <c r="CF164" s="440"/>
      <c r="CG164" s="2"/>
      <c r="CH164" s="440"/>
      <c r="CI164" s="410"/>
    </row>
    <row r="165" spans="1:87" ht="12.75">
      <c r="A165" s="55" t="s">
        <v>43</v>
      </c>
      <c r="B165" s="359" t="e">
        <f>HLOOKUP('HEALTH INEQUALITIES TOOL'!$C$5,LookUpData!$B$1:$CH$256,LookUpData!CN165,FALSE)</f>
        <v>#N/A</v>
      </c>
      <c r="C165" s="2" t="s">
        <v>343</v>
      </c>
      <c r="D165" s="363" t="e">
        <f>LookUpData!CI165*B165</f>
        <v>#N/A</v>
      </c>
      <c r="E165" s="2" t="s">
        <v>350</v>
      </c>
      <c r="F165" s="401" t="e">
        <f>B165</f>
        <v>#N/A</v>
      </c>
      <c r="G165" s="2"/>
      <c r="H165" s="88">
        <v>0.177</v>
      </c>
      <c r="I165" s="2" t="s">
        <v>134</v>
      </c>
      <c r="J165" s="585">
        <v>0.4</v>
      </c>
      <c r="K165" s="2" t="s">
        <v>300</v>
      </c>
      <c r="L165" s="435" t="s">
        <v>117</v>
      </c>
      <c r="M165" s="2"/>
      <c r="N165" s="429">
        <f aca="true" t="shared" si="210" ref="N165:N175">H165*L$20</f>
        <v>0.18021818181818183</v>
      </c>
      <c r="O165" s="2" t="s">
        <v>137</v>
      </c>
      <c r="P165" s="168" t="e">
        <f aca="true" t="shared" si="211" ref="P165:P175">N165*F165</f>
        <v>#N/A</v>
      </c>
      <c r="Q165" s="44" t="s">
        <v>138</v>
      </c>
      <c r="R165" s="125" t="e">
        <f aca="true" t="shared" si="212" ref="R165:R175">P165*($R$3/$P$3)</f>
        <v>#N/A</v>
      </c>
      <c r="S165" s="2" t="s">
        <v>146</v>
      </c>
      <c r="T165" s="119" t="e">
        <f aca="true" t="shared" si="213" ref="T165:T175">R165*J165</f>
        <v>#N/A</v>
      </c>
      <c r="U165" s="2" t="s">
        <v>105</v>
      </c>
      <c r="V165" s="444" t="s">
        <v>117</v>
      </c>
      <c r="W165" s="44"/>
      <c r="X165" s="468" t="e">
        <f t="shared" si="170"/>
        <v>#N/A</v>
      </c>
      <c r="Y165" s="126" t="s">
        <v>102</v>
      </c>
      <c r="Z165" s="152" t="e">
        <f t="shared" si="171"/>
        <v>#N/A</v>
      </c>
      <c r="AA165" s="142">
        <v>20</v>
      </c>
      <c r="AB165" s="147">
        <v>0.5</v>
      </c>
      <c r="AC165" s="142">
        <v>5</v>
      </c>
      <c r="AD165" s="152" t="e">
        <f t="shared" si="172"/>
        <v>#N/A</v>
      </c>
      <c r="AE165" s="152" t="e">
        <f t="shared" si="178"/>
        <v>#N/A</v>
      </c>
      <c r="AF165" s="142" t="e">
        <f t="shared" si="208"/>
        <v>#N/A</v>
      </c>
      <c r="AG165" s="142" t="e">
        <f t="shared" si="204"/>
        <v>#N/A</v>
      </c>
      <c r="AH165" s="142" t="e">
        <f t="shared" si="205"/>
        <v>#N/A</v>
      </c>
      <c r="AI165" s="141" t="e">
        <f>SUM(AH165:AH$178)</f>
        <v>#N/A</v>
      </c>
      <c r="AJ165" s="168" t="e">
        <f>IF(P165=0,0,((P165-R165)*(AJ$6/(P$6-R$6))))</f>
        <v>#N/A</v>
      </c>
      <c r="AK165" s="126" t="s">
        <v>320</v>
      </c>
      <c r="AL165" s="444" t="s">
        <v>117</v>
      </c>
      <c r="AM165" s="126"/>
      <c r="AN165" s="168" t="e">
        <f aca="true" t="shared" si="214" ref="AN165:AN175">AJ165*J165</f>
        <v>#N/A</v>
      </c>
      <c r="AO165" s="164" t="s">
        <v>105</v>
      </c>
      <c r="AP165" s="387">
        <v>1.39</v>
      </c>
      <c r="AQ165" s="126" t="s">
        <v>323</v>
      </c>
      <c r="AR165" s="187">
        <f aca="true" t="shared" si="215" ref="AR165:AR175">(N165*(AP165-1))/(1+(N165*(AP165-1)))</f>
        <v>0.06566950386031384</v>
      </c>
      <c r="AS165" s="2" t="s">
        <v>325</v>
      </c>
      <c r="AT165" s="563" t="e">
        <f aca="true" t="shared" si="216" ref="AT165:AT175">Z165-(AR165*Z165)</f>
        <v>#N/A</v>
      </c>
      <c r="AU165" s="561" t="s">
        <v>327</v>
      </c>
      <c r="AV165" s="563" t="e">
        <f>AP165*AT165</f>
        <v>#N/A</v>
      </c>
      <c r="AW165" s="561" t="s">
        <v>327</v>
      </c>
      <c r="AX165" s="564" t="e">
        <f>AV165-(AV165*0.104)</f>
        <v>#N/A</v>
      </c>
      <c r="AY165" s="126" t="s">
        <v>329</v>
      </c>
      <c r="AZ165" s="140" t="e">
        <f aca="true" t="shared" si="217" ref="AZ165:AZ175">AN165-T165</f>
        <v>#N/A</v>
      </c>
      <c r="BA165" s="126" t="s">
        <v>331</v>
      </c>
      <c r="BB165" s="147" t="e">
        <f>AZ165*AX165</f>
        <v>#N/A</v>
      </c>
      <c r="BC165" s="126" t="s">
        <v>333</v>
      </c>
      <c r="BD165" s="147" t="e">
        <f aca="true" t="shared" si="218" ref="BD165:BD175">AV165*(P165-AZ165)</f>
        <v>#N/A</v>
      </c>
      <c r="BE165" s="126" t="s">
        <v>334</v>
      </c>
      <c r="BF165" s="142" t="e">
        <f aca="true" t="shared" si="219" ref="BF165:BF175">AT165*(F165-P165)</f>
        <v>#N/A</v>
      </c>
      <c r="BG165" s="126" t="s">
        <v>331</v>
      </c>
      <c r="BH165" s="142" t="e">
        <f>IF(B165=0,0,SUM(BB165:BF165))</f>
        <v>#N/A</v>
      </c>
      <c r="BI165" s="126" t="s">
        <v>337</v>
      </c>
      <c r="BJ165" s="196" t="e">
        <f t="shared" si="174"/>
        <v>#N/A</v>
      </c>
      <c r="BK165" s="126" t="s">
        <v>338</v>
      </c>
      <c r="BL165" s="152" t="e">
        <f t="shared" si="175"/>
        <v>#N/A</v>
      </c>
      <c r="BM165" s="152" t="e">
        <f t="shared" si="180"/>
        <v>#N/A</v>
      </c>
      <c r="BN165" s="142" t="e">
        <f t="shared" si="209"/>
        <v>#N/A</v>
      </c>
      <c r="BO165" s="142" t="e">
        <f t="shared" si="206"/>
        <v>#N/A</v>
      </c>
      <c r="BP165" s="142" t="e">
        <f t="shared" si="207"/>
        <v>#N/A</v>
      </c>
      <c r="BQ165" s="142" t="e">
        <f>SUM(BP165:$BP$178)</f>
        <v>#N/A</v>
      </c>
      <c r="BR165" s="213" t="e">
        <f t="shared" si="182"/>
        <v>#N/A</v>
      </c>
      <c r="BS165" s="270" t="e">
        <f t="shared" si="177"/>
        <v>#N/A</v>
      </c>
      <c r="BT165" s="514">
        <v>25.3</v>
      </c>
      <c r="BU165" s="2" t="s">
        <v>340</v>
      </c>
      <c r="BV165" s="435" t="s">
        <v>117</v>
      </c>
      <c r="BW165" s="2"/>
      <c r="BX165" s="518">
        <f aca="true" t="shared" si="220" ref="BX165:BX175">BT165*BV$20</f>
        <v>25.558351568198397</v>
      </c>
      <c r="BY165" s="2" t="s">
        <v>292</v>
      </c>
      <c r="BZ165" s="531" t="e">
        <f>BX165*B165</f>
        <v>#N/A</v>
      </c>
      <c r="CA165" s="2" t="s">
        <v>290</v>
      </c>
      <c r="CB165" s="553" t="s">
        <v>117</v>
      </c>
      <c r="CC165" s="2"/>
      <c r="CD165" s="435" t="s">
        <v>117</v>
      </c>
      <c r="CE165" s="2"/>
      <c r="CF165" s="435" t="s">
        <v>117</v>
      </c>
      <c r="CG165" s="2"/>
      <c r="CH165" s="435" t="s">
        <v>117</v>
      </c>
      <c r="CI165" s="410"/>
    </row>
    <row r="166" spans="1:87" ht="12.75">
      <c r="A166" s="55" t="s">
        <v>44</v>
      </c>
      <c r="B166" s="359" t="e">
        <f>HLOOKUP('HEALTH INEQUALITIES TOOL'!$C$5,LookUpData!$B$1:$CH$256,LookUpData!CN166,FALSE)</f>
        <v>#N/A</v>
      </c>
      <c r="C166" s="2" t="s">
        <v>343</v>
      </c>
      <c r="D166" s="363" t="e">
        <f>LookUpData!CI166*B166</f>
        <v>#N/A</v>
      </c>
      <c r="E166" s="2" t="s">
        <v>350</v>
      </c>
      <c r="F166" s="401" t="e">
        <f aca="true" t="shared" si="221" ref="F166:F175">B166</f>
        <v>#N/A</v>
      </c>
      <c r="G166" s="2"/>
      <c r="H166" s="88">
        <v>0.209</v>
      </c>
      <c r="I166" s="2" t="s">
        <v>134</v>
      </c>
      <c r="J166" s="585">
        <v>0.4</v>
      </c>
      <c r="K166" s="2" t="s">
        <v>300</v>
      </c>
      <c r="L166" s="435" t="s">
        <v>117</v>
      </c>
      <c r="M166" s="2"/>
      <c r="N166" s="429">
        <f t="shared" si="210"/>
        <v>0.21280000000000002</v>
      </c>
      <c r="O166" s="2" t="s">
        <v>137</v>
      </c>
      <c r="P166" s="168" t="e">
        <f t="shared" si="211"/>
        <v>#N/A</v>
      </c>
      <c r="Q166" s="44" t="s">
        <v>138</v>
      </c>
      <c r="R166" s="125" t="e">
        <f t="shared" si="212"/>
        <v>#N/A</v>
      </c>
      <c r="S166" s="2" t="s">
        <v>146</v>
      </c>
      <c r="T166" s="119" t="e">
        <f t="shared" si="213"/>
        <v>#N/A</v>
      </c>
      <c r="U166" s="2" t="s">
        <v>105</v>
      </c>
      <c r="V166" s="444" t="s">
        <v>117</v>
      </c>
      <c r="W166" s="44"/>
      <c r="X166" s="468" t="e">
        <f t="shared" si="170"/>
        <v>#N/A</v>
      </c>
      <c r="Y166" s="126" t="s">
        <v>102</v>
      </c>
      <c r="Z166" s="152" t="e">
        <f t="shared" si="171"/>
        <v>#N/A</v>
      </c>
      <c r="AA166" s="142">
        <v>25</v>
      </c>
      <c r="AB166" s="147">
        <v>0.5</v>
      </c>
      <c r="AC166" s="142">
        <v>5</v>
      </c>
      <c r="AD166" s="152" t="e">
        <f t="shared" si="172"/>
        <v>#N/A</v>
      </c>
      <c r="AE166" s="152" t="e">
        <f t="shared" si="178"/>
        <v>#N/A</v>
      </c>
      <c r="AF166" s="142" t="e">
        <f t="shared" si="208"/>
        <v>#N/A</v>
      </c>
      <c r="AG166" s="142" t="e">
        <f t="shared" si="204"/>
        <v>#N/A</v>
      </c>
      <c r="AH166" s="142" t="e">
        <f t="shared" si="205"/>
        <v>#N/A</v>
      </c>
      <c r="AI166" s="141" t="e">
        <f>SUM(AH166:AH$178)</f>
        <v>#N/A</v>
      </c>
      <c r="AJ166" s="168" t="e">
        <f aca="true" t="shared" si="222" ref="AJ166:AJ175">IF(P166=0,0,((P166-R166)*(AJ$6/(P$6-R$6))))</f>
        <v>#N/A</v>
      </c>
      <c r="AK166" s="126" t="s">
        <v>320</v>
      </c>
      <c r="AL166" s="444" t="s">
        <v>117</v>
      </c>
      <c r="AM166" s="126"/>
      <c r="AN166" s="168" t="e">
        <f t="shared" si="214"/>
        <v>#N/A</v>
      </c>
      <c r="AO166" s="164" t="s">
        <v>105</v>
      </c>
      <c r="AP166" s="387">
        <v>1.39</v>
      </c>
      <c r="AQ166" s="126" t="s">
        <v>323</v>
      </c>
      <c r="AR166" s="187">
        <f t="shared" si="215"/>
        <v>0.07663214502046183</v>
      </c>
      <c r="AS166" s="2" t="s">
        <v>325</v>
      </c>
      <c r="AT166" s="563" t="e">
        <f t="shared" si="216"/>
        <v>#N/A</v>
      </c>
      <c r="AU166" s="561" t="s">
        <v>327</v>
      </c>
      <c r="AV166" s="563" t="e">
        <f aca="true" t="shared" si="223" ref="AV166:AV175">AP166*AT166</f>
        <v>#N/A</v>
      </c>
      <c r="AW166" s="561" t="s">
        <v>327</v>
      </c>
      <c r="AX166" s="564" t="e">
        <f aca="true" t="shared" si="224" ref="AX166:AX175">AV166-(AV166*0.104)</f>
        <v>#N/A</v>
      </c>
      <c r="AY166" s="126" t="s">
        <v>329</v>
      </c>
      <c r="AZ166" s="140" t="e">
        <f t="shared" si="217"/>
        <v>#N/A</v>
      </c>
      <c r="BA166" s="126" t="s">
        <v>331</v>
      </c>
      <c r="BB166" s="147" t="e">
        <f aca="true" t="shared" si="225" ref="BB166:BB175">AZ166*AX166</f>
        <v>#N/A</v>
      </c>
      <c r="BC166" s="126" t="s">
        <v>333</v>
      </c>
      <c r="BD166" s="147" t="e">
        <f t="shared" si="218"/>
        <v>#N/A</v>
      </c>
      <c r="BE166" s="126" t="s">
        <v>334</v>
      </c>
      <c r="BF166" s="142" t="e">
        <f t="shared" si="219"/>
        <v>#N/A</v>
      </c>
      <c r="BG166" s="126" t="s">
        <v>331</v>
      </c>
      <c r="BH166" s="142" t="e">
        <f aca="true" t="shared" si="226" ref="BH166:BH175">IF(B166=0,0,SUM(BB166:BF166))</f>
        <v>#N/A</v>
      </c>
      <c r="BI166" s="126" t="s">
        <v>337</v>
      </c>
      <c r="BJ166" s="196" t="e">
        <f t="shared" si="174"/>
        <v>#N/A</v>
      </c>
      <c r="BK166" s="126" t="s">
        <v>338</v>
      </c>
      <c r="BL166" s="152" t="e">
        <f t="shared" si="175"/>
        <v>#N/A</v>
      </c>
      <c r="BM166" s="152" t="e">
        <f t="shared" si="180"/>
        <v>#N/A</v>
      </c>
      <c r="BN166" s="142" t="e">
        <f t="shared" si="209"/>
        <v>#N/A</v>
      </c>
      <c r="BO166" s="142" t="e">
        <f t="shared" si="206"/>
        <v>#N/A</v>
      </c>
      <c r="BP166" s="142" t="e">
        <f t="shared" si="207"/>
        <v>#N/A</v>
      </c>
      <c r="BQ166" s="142" t="e">
        <f>SUM(BP166:$BP$178)</f>
        <v>#N/A</v>
      </c>
      <c r="BR166" s="213" t="e">
        <f t="shared" si="182"/>
        <v>#N/A</v>
      </c>
      <c r="BS166" s="270" t="e">
        <f t="shared" si="177"/>
        <v>#N/A</v>
      </c>
      <c r="BT166" s="514">
        <v>26</v>
      </c>
      <c r="BU166" s="2" t="s">
        <v>340</v>
      </c>
      <c r="BV166" s="435" t="s">
        <v>117</v>
      </c>
      <c r="BW166" s="2"/>
      <c r="BX166" s="518">
        <f t="shared" si="220"/>
        <v>26.2654996353027</v>
      </c>
      <c r="BY166" s="2" t="s">
        <v>292</v>
      </c>
      <c r="BZ166" s="531" t="e">
        <f aca="true" t="shared" si="227" ref="BZ166:BZ175">BX166*B166</f>
        <v>#N/A</v>
      </c>
      <c r="CA166" s="2" t="s">
        <v>290</v>
      </c>
      <c r="CB166" s="553" t="s">
        <v>117</v>
      </c>
      <c r="CC166" s="2"/>
      <c r="CD166" s="435" t="s">
        <v>117</v>
      </c>
      <c r="CE166" s="2"/>
      <c r="CF166" s="435" t="s">
        <v>117</v>
      </c>
      <c r="CG166" s="2"/>
      <c r="CH166" s="435" t="s">
        <v>117</v>
      </c>
      <c r="CI166" s="410"/>
    </row>
    <row r="167" spans="1:87" ht="12.75">
      <c r="A167" s="55" t="s">
        <v>45</v>
      </c>
      <c r="B167" s="359" t="e">
        <f>HLOOKUP('HEALTH INEQUALITIES TOOL'!$C$5,LookUpData!$B$1:$CH$256,LookUpData!CN167,FALSE)</f>
        <v>#N/A</v>
      </c>
      <c r="C167" s="2" t="s">
        <v>343</v>
      </c>
      <c r="D167" s="363" t="e">
        <f>LookUpData!CI167*B167</f>
        <v>#N/A</v>
      </c>
      <c r="E167" s="2" t="s">
        <v>350</v>
      </c>
      <c r="F167" s="401" t="e">
        <f t="shared" si="221"/>
        <v>#N/A</v>
      </c>
      <c r="G167" s="2"/>
      <c r="H167" s="88">
        <v>0.209</v>
      </c>
      <c r="I167" s="2" t="s">
        <v>134</v>
      </c>
      <c r="J167" s="585">
        <v>0.4</v>
      </c>
      <c r="K167" s="2" t="s">
        <v>300</v>
      </c>
      <c r="L167" s="435" t="s">
        <v>117</v>
      </c>
      <c r="M167" s="2"/>
      <c r="N167" s="429">
        <f t="shared" si="210"/>
        <v>0.21280000000000002</v>
      </c>
      <c r="O167" s="2" t="s">
        <v>137</v>
      </c>
      <c r="P167" s="168" t="e">
        <f t="shared" si="211"/>
        <v>#N/A</v>
      </c>
      <c r="Q167" s="44" t="s">
        <v>138</v>
      </c>
      <c r="R167" s="125" t="e">
        <f t="shared" si="212"/>
        <v>#N/A</v>
      </c>
      <c r="S167" s="2" t="s">
        <v>146</v>
      </c>
      <c r="T167" s="119" t="e">
        <f t="shared" si="213"/>
        <v>#N/A</v>
      </c>
      <c r="U167" s="2" t="s">
        <v>105</v>
      </c>
      <c r="V167" s="444" t="s">
        <v>117</v>
      </c>
      <c r="W167" s="44"/>
      <c r="X167" s="468" t="e">
        <f t="shared" si="170"/>
        <v>#N/A</v>
      </c>
      <c r="Y167" s="126" t="s">
        <v>102</v>
      </c>
      <c r="Z167" s="152" t="e">
        <f t="shared" si="171"/>
        <v>#N/A</v>
      </c>
      <c r="AA167" s="142">
        <v>30</v>
      </c>
      <c r="AB167" s="147">
        <v>0.5</v>
      </c>
      <c r="AC167" s="142">
        <v>5</v>
      </c>
      <c r="AD167" s="152" t="e">
        <f t="shared" si="172"/>
        <v>#N/A</v>
      </c>
      <c r="AE167" s="152" t="e">
        <f t="shared" si="178"/>
        <v>#N/A</v>
      </c>
      <c r="AF167" s="142" t="e">
        <f t="shared" si="208"/>
        <v>#N/A</v>
      </c>
      <c r="AG167" s="142" t="e">
        <f t="shared" si="204"/>
        <v>#N/A</v>
      </c>
      <c r="AH167" s="142" t="e">
        <f t="shared" si="205"/>
        <v>#N/A</v>
      </c>
      <c r="AI167" s="141" t="e">
        <f>SUM(AH167:AH$178)</f>
        <v>#N/A</v>
      </c>
      <c r="AJ167" s="168" t="e">
        <f t="shared" si="222"/>
        <v>#N/A</v>
      </c>
      <c r="AK167" s="126" t="s">
        <v>320</v>
      </c>
      <c r="AL167" s="444" t="s">
        <v>117</v>
      </c>
      <c r="AM167" s="126"/>
      <c r="AN167" s="168" t="e">
        <f t="shared" si="214"/>
        <v>#N/A</v>
      </c>
      <c r="AO167" s="164" t="s">
        <v>105</v>
      </c>
      <c r="AP167" s="387">
        <v>1.39</v>
      </c>
      <c r="AQ167" s="126" t="s">
        <v>323</v>
      </c>
      <c r="AR167" s="187">
        <f t="shared" si="215"/>
        <v>0.07663214502046183</v>
      </c>
      <c r="AS167" s="2" t="s">
        <v>325</v>
      </c>
      <c r="AT167" s="563" t="e">
        <f t="shared" si="216"/>
        <v>#N/A</v>
      </c>
      <c r="AU167" s="561" t="s">
        <v>327</v>
      </c>
      <c r="AV167" s="563" t="e">
        <f t="shared" si="223"/>
        <v>#N/A</v>
      </c>
      <c r="AW167" s="561" t="s">
        <v>327</v>
      </c>
      <c r="AX167" s="564" t="e">
        <f t="shared" si="224"/>
        <v>#N/A</v>
      </c>
      <c r="AY167" s="126" t="s">
        <v>329</v>
      </c>
      <c r="AZ167" s="140" t="e">
        <f t="shared" si="217"/>
        <v>#N/A</v>
      </c>
      <c r="BA167" s="126" t="s">
        <v>331</v>
      </c>
      <c r="BB167" s="147" t="e">
        <f t="shared" si="225"/>
        <v>#N/A</v>
      </c>
      <c r="BC167" s="126" t="s">
        <v>333</v>
      </c>
      <c r="BD167" s="147" t="e">
        <f t="shared" si="218"/>
        <v>#N/A</v>
      </c>
      <c r="BE167" s="126" t="s">
        <v>334</v>
      </c>
      <c r="BF167" s="142" t="e">
        <f t="shared" si="219"/>
        <v>#N/A</v>
      </c>
      <c r="BG167" s="126" t="s">
        <v>331</v>
      </c>
      <c r="BH167" s="142" t="e">
        <f t="shared" si="226"/>
        <v>#N/A</v>
      </c>
      <c r="BI167" s="126" t="s">
        <v>337</v>
      </c>
      <c r="BJ167" s="196" t="e">
        <f t="shared" si="174"/>
        <v>#N/A</v>
      </c>
      <c r="BK167" s="126" t="s">
        <v>338</v>
      </c>
      <c r="BL167" s="152" t="e">
        <f t="shared" si="175"/>
        <v>#N/A</v>
      </c>
      <c r="BM167" s="152" t="e">
        <f t="shared" si="180"/>
        <v>#N/A</v>
      </c>
      <c r="BN167" s="142" t="e">
        <f t="shared" si="209"/>
        <v>#N/A</v>
      </c>
      <c r="BO167" s="142" t="e">
        <f t="shared" si="206"/>
        <v>#N/A</v>
      </c>
      <c r="BP167" s="142" t="e">
        <f t="shared" si="207"/>
        <v>#N/A</v>
      </c>
      <c r="BQ167" s="142" t="e">
        <f>SUM(BP167:$BP$178)</f>
        <v>#N/A</v>
      </c>
      <c r="BR167" s="213" t="e">
        <f t="shared" si="182"/>
        <v>#N/A</v>
      </c>
      <c r="BS167" s="270" t="e">
        <f t="shared" si="177"/>
        <v>#N/A</v>
      </c>
      <c r="BT167" s="514">
        <v>26</v>
      </c>
      <c r="BU167" s="2" t="s">
        <v>340</v>
      </c>
      <c r="BV167" s="435" t="s">
        <v>117</v>
      </c>
      <c r="BW167" s="2"/>
      <c r="BX167" s="518">
        <f t="shared" si="220"/>
        <v>26.2654996353027</v>
      </c>
      <c r="BY167" s="2" t="s">
        <v>292</v>
      </c>
      <c r="BZ167" s="531" t="e">
        <f t="shared" si="227"/>
        <v>#N/A</v>
      </c>
      <c r="CA167" s="2" t="s">
        <v>290</v>
      </c>
      <c r="CB167" s="553" t="s">
        <v>117</v>
      </c>
      <c r="CC167" s="2"/>
      <c r="CD167" s="435" t="s">
        <v>117</v>
      </c>
      <c r="CE167" s="2"/>
      <c r="CF167" s="435" t="s">
        <v>117</v>
      </c>
      <c r="CG167" s="2"/>
      <c r="CH167" s="435" t="s">
        <v>117</v>
      </c>
      <c r="CI167" s="410"/>
    </row>
    <row r="168" spans="1:87" ht="12.75">
      <c r="A168" s="55" t="s">
        <v>46</v>
      </c>
      <c r="B168" s="359" t="e">
        <f>HLOOKUP('HEALTH INEQUALITIES TOOL'!$C$5,LookUpData!$B$1:$CH$256,LookUpData!CN168,FALSE)</f>
        <v>#N/A</v>
      </c>
      <c r="C168" s="2" t="s">
        <v>343</v>
      </c>
      <c r="D168" s="363" t="e">
        <f>LookUpData!CI168*B168</f>
        <v>#N/A</v>
      </c>
      <c r="E168" s="2" t="s">
        <v>350</v>
      </c>
      <c r="F168" s="401" t="e">
        <f t="shared" si="221"/>
        <v>#N/A</v>
      </c>
      <c r="G168" s="2"/>
      <c r="H168" s="88">
        <v>0.306</v>
      </c>
      <c r="I168" s="2" t="s">
        <v>134</v>
      </c>
      <c r="J168" s="585">
        <v>0.4</v>
      </c>
      <c r="K168" s="2" t="s">
        <v>300</v>
      </c>
      <c r="L168" s="435" t="s">
        <v>117</v>
      </c>
      <c r="M168" s="2"/>
      <c r="N168" s="429">
        <f t="shared" si="210"/>
        <v>0.3115636363636364</v>
      </c>
      <c r="O168" s="2" t="s">
        <v>137</v>
      </c>
      <c r="P168" s="168" t="e">
        <f t="shared" si="211"/>
        <v>#N/A</v>
      </c>
      <c r="Q168" s="44" t="s">
        <v>138</v>
      </c>
      <c r="R168" s="125" t="e">
        <f t="shared" si="212"/>
        <v>#N/A</v>
      </c>
      <c r="S168" s="2" t="s">
        <v>146</v>
      </c>
      <c r="T168" s="119" t="e">
        <f t="shared" si="213"/>
        <v>#N/A</v>
      </c>
      <c r="U168" s="2" t="s">
        <v>105</v>
      </c>
      <c r="V168" s="444" t="s">
        <v>117</v>
      </c>
      <c r="W168" s="44"/>
      <c r="X168" s="468" t="e">
        <f t="shared" si="170"/>
        <v>#N/A</v>
      </c>
      <c r="Y168" s="126" t="s">
        <v>102</v>
      </c>
      <c r="Z168" s="152" t="e">
        <f t="shared" si="171"/>
        <v>#N/A</v>
      </c>
      <c r="AA168" s="142">
        <v>35</v>
      </c>
      <c r="AB168" s="147">
        <v>0.5</v>
      </c>
      <c r="AC168" s="142">
        <v>5</v>
      </c>
      <c r="AD168" s="152" t="e">
        <f t="shared" si="172"/>
        <v>#N/A</v>
      </c>
      <c r="AE168" s="152" t="e">
        <f t="shared" si="178"/>
        <v>#N/A</v>
      </c>
      <c r="AF168" s="142" t="e">
        <f t="shared" si="208"/>
        <v>#N/A</v>
      </c>
      <c r="AG168" s="142" t="e">
        <f t="shared" si="204"/>
        <v>#N/A</v>
      </c>
      <c r="AH168" s="142" t="e">
        <f t="shared" si="205"/>
        <v>#N/A</v>
      </c>
      <c r="AI168" s="141" t="e">
        <f>SUM(AH168:AH$178)</f>
        <v>#N/A</v>
      </c>
      <c r="AJ168" s="168" t="e">
        <f t="shared" si="222"/>
        <v>#N/A</v>
      </c>
      <c r="AK168" s="126" t="s">
        <v>320</v>
      </c>
      <c r="AL168" s="444" t="s">
        <v>117</v>
      </c>
      <c r="AM168" s="126"/>
      <c r="AN168" s="168" t="e">
        <f t="shared" si="214"/>
        <v>#N/A</v>
      </c>
      <c r="AO168" s="164" t="s">
        <v>105</v>
      </c>
      <c r="AP168" s="387">
        <v>1.39</v>
      </c>
      <c r="AQ168" s="126" t="s">
        <v>323</v>
      </c>
      <c r="AR168" s="187">
        <f t="shared" si="215"/>
        <v>0.108344854598606</v>
      </c>
      <c r="AS168" s="2" t="s">
        <v>325</v>
      </c>
      <c r="AT168" s="563" t="e">
        <f t="shared" si="216"/>
        <v>#N/A</v>
      </c>
      <c r="AU168" s="561" t="s">
        <v>327</v>
      </c>
      <c r="AV168" s="563" t="e">
        <f t="shared" si="223"/>
        <v>#N/A</v>
      </c>
      <c r="AW168" s="561" t="s">
        <v>327</v>
      </c>
      <c r="AX168" s="564" t="e">
        <f t="shared" si="224"/>
        <v>#N/A</v>
      </c>
      <c r="AY168" s="126" t="s">
        <v>329</v>
      </c>
      <c r="AZ168" s="140" t="e">
        <f t="shared" si="217"/>
        <v>#N/A</v>
      </c>
      <c r="BA168" s="126" t="s">
        <v>331</v>
      </c>
      <c r="BB168" s="147" t="e">
        <f t="shared" si="225"/>
        <v>#N/A</v>
      </c>
      <c r="BC168" s="126" t="s">
        <v>333</v>
      </c>
      <c r="BD168" s="147" t="e">
        <f t="shared" si="218"/>
        <v>#N/A</v>
      </c>
      <c r="BE168" s="126" t="s">
        <v>334</v>
      </c>
      <c r="BF168" s="142" t="e">
        <f t="shared" si="219"/>
        <v>#N/A</v>
      </c>
      <c r="BG168" s="126" t="s">
        <v>331</v>
      </c>
      <c r="BH168" s="142" t="e">
        <f t="shared" si="226"/>
        <v>#N/A</v>
      </c>
      <c r="BI168" s="126" t="s">
        <v>337</v>
      </c>
      <c r="BJ168" s="196" t="e">
        <f t="shared" si="174"/>
        <v>#N/A</v>
      </c>
      <c r="BK168" s="126" t="s">
        <v>338</v>
      </c>
      <c r="BL168" s="152" t="e">
        <f t="shared" si="175"/>
        <v>#N/A</v>
      </c>
      <c r="BM168" s="152" t="e">
        <f t="shared" si="180"/>
        <v>#N/A</v>
      </c>
      <c r="BN168" s="142" t="e">
        <f t="shared" si="209"/>
        <v>#N/A</v>
      </c>
      <c r="BO168" s="142" t="e">
        <f t="shared" si="206"/>
        <v>#N/A</v>
      </c>
      <c r="BP168" s="142" t="e">
        <f t="shared" si="207"/>
        <v>#N/A</v>
      </c>
      <c r="BQ168" s="142" t="e">
        <f>SUM(BP168:$BP$178)</f>
        <v>#N/A</v>
      </c>
      <c r="BR168" s="213" t="e">
        <f t="shared" si="182"/>
        <v>#N/A</v>
      </c>
      <c r="BS168" s="270" t="e">
        <f t="shared" si="177"/>
        <v>#N/A</v>
      </c>
      <c r="BT168" s="514">
        <v>27.6</v>
      </c>
      <c r="BU168" s="2" t="s">
        <v>340</v>
      </c>
      <c r="BV168" s="435" t="s">
        <v>117</v>
      </c>
      <c r="BW168" s="2"/>
      <c r="BX168" s="518">
        <f t="shared" si="220"/>
        <v>27.88183807439825</v>
      </c>
      <c r="BY168" s="2" t="s">
        <v>292</v>
      </c>
      <c r="BZ168" s="531" t="e">
        <f t="shared" si="227"/>
        <v>#N/A</v>
      </c>
      <c r="CA168" s="2" t="s">
        <v>290</v>
      </c>
      <c r="CB168" s="553" t="s">
        <v>117</v>
      </c>
      <c r="CC168" s="2"/>
      <c r="CD168" s="435" t="s">
        <v>117</v>
      </c>
      <c r="CE168" s="2"/>
      <c r="CF168" s="435" t="s">
        <v>117</v>
      </c>
      <c r="CG168" s="2"/>
      <c r="CH168" s="435" t="s">
        <v>117</v>
      </c>
      <c r="CI168" s="410"/>
    </row>
    <row r="169" spans="1:87" ht="12.75">
      <c r="A169" s="55" t="s">
        <v>47</v>
      </c>
      <c r="B169" s="359" t="e">
        <f>HLOOKUP('HEALTH INEQUALITIES TOOL'!$C$5,LookUpData!$B$1:$CH$256,LookUpData!CN169,FALSE)</f>
        <v>#N/A</v>
      </c>
      <c r="C169" s="2" t="s">
        <v>343</v>
      </c>
      <c r="D169" s="363" t="e">
        <f>LookUpData!CI169*B169</f>
        <v>#N/A</v>
      </c>
      <c r="E169" s="2" t="s">
        <v>350</v>
      </c>
      <c r="F169" s="401" t="e">
        <f t="shared" si="221"/>
        <v>#N/A</v>
      </c>
      <c r="G169" s="2"/>
      <c r="H169" s="88">
        <v>0.306</v>
      </c>
      <c r="I169" s="2" t="s">
        <v>134</v>
      </c>
      <c r="J169" s="585">
        <v>0.4</v>
      </c>
      <c r="K169" s="2" t="s">
        <v>300</v>
      </c>
      <c r="L169" s="435" t="s">
        <v>117</v>
      </c>
      <c r="M169" s="2"/>
      <c r="N169" s="429">
        <f t="shared" si="210"/>
        <v>0.3115636363636364</v>
      </c>
      <c r="O169" s="2" t="s">
        <v>137</v>
      </c>
      <c r="P169" s="168" t="e">
        <f t="shared" si="211"/>
        <v>#N/A</v>
      </c>
      <c r="Q169" s="44" t="s">
        <v>138</v>
      </c>
      <c r="R169" s="125" t="e">
        <f t="shared" si="212"/>
        <v>#N/A</v>
      </c>
      <c r="S169" s="2" t="s">
        <v>146</v>
      </c>
      <c r="T169" s="119" t="e">
        <f t="shared" si="213"/>
        <v>#N/A</v>
      </c>
      <c r="U169" s="2" t="s">
        <v>105</v>
      </c>
      <c r="V169" s="444" t="s">
        <v>117</v>
      </c>
      <c r="W169" s="44"/>
      <c r="X169" s="468" t="e">
        <f t="shared" si="170"/>
        <v>#N/A</v>
      </c>
      <c r="Y169" s="126" t="s">
        <v>102</v>
      </c>
      <c r="Z169" s="152" t="e">
        <f t="shared" si="171"/>
        <v>#N/A</v>
      </c>
      <c r="AA169" s="142">
        <v>40</v>
      </c>
      <c r="AB169" s="147">
        <v>0.5</v>
      </c>
      <c r="AC169" s="142">
        <v>5</v>
      </c>
      <c r="AD169" s="152" t="e">
        <f t="shared" si="172"/>
        <v>#N/A</v>
      </c>
      <c r="AE169" s="152" t="e">
        <f t="shared" si="178"/>
        <v>#N/A</v>
      </c>
      <c r="AF169" s="142" t="e">
        <f t="shared" si="208"/>
        <v>#N/A</v>
      </c>
      <c r="AG169" s="142" t="e">
        <f t="shared" si="204"/>
        <v>#N/A</v>
      </c>
      <c r="AH169" s="142" t="e">
        <f t="shared" si="205"/>
        <v>#N/A</v>
      </c>
      <c r="AI169" s="141" t="e">
        <f>SUM(AH169:AH$178)</f>
        <v>#N/A</v>
      </c>
      <c r="AJ169" s="168" t="e">
        <f t="shared" si="222"/>
        <v>#N/A</v>
      </c>
      <c r="AK169" s="126" t="s">
        <v>320</v>
      </c>
      <c r="AL169" s="444" t="s">
        <v>117</v>
      </c>
      <c r="AM169" s="126"/>
      <c r="AN169" s="168" t="e">
        <f t="shared" si="214"/>
        <v>#N/A</v>
      </c>
      <c r="AO169" s="164" t="s">
        <v>105</v>
      </c>
      <c r="AP169" s="387">
        <v>1.39</v>
      </c>
      <c r="AQ169" s="126" t="s">
        <v>323</v>
      </c>
      <c r="AR169" s="187">
        <f t="shared" si="215"/>
        <v>0.108344854598606</v>
      </c>
      <c r="AS169" s="2" t="s">
        <v>325</v>
      </c>
      <c r="AT169" s="563" t="e">
        <f t="shared" si="216"/>
        <v>#N/A</v>
      </c>
      <c r="AU169" s="561" t="s">
        <v>327</v>
      </c>
      <c r="AV169" s="563" t="e">
        <f t="shared" si="223"/>
        <v>#N/A</v>
      </c>
      <c r="AW169" s="561" t="s">
        <v>327</v>
      </c>
      <c r="AX169" s="564" t="e">
        <f t="shared" si="224"/>
        <v>#N/A</v>
      </c>
      <c r="AY169" s="126" t="s">
        <v>329</v>
      </c>
      <c r="AZ169" s="140" t="e">
        <f t="shared" si="217"/>
        <v>#N/A</v>
      </c>
      <c r="BA169" s="126" t="s">
        <v>331</v>
      </c>
      <c r="BB169" s="147" t="e">
        <f t="shared" si="225"/>
        <v>#N/A</v>
      </c>
      <c r="BC169" s="126" t="s">
        <v>333</v>
      </c>
      <c r="BD169" s="147" t="e">
        <f t="shared" si="218"/>
        <v>#N/A</v>
      </c>
      <c r="BE169" s="126" t="s">
        <v>334</v>
      </c>
      <c r="BF169" s="142" t="e">
        <f t="shared" si="219"/>
        <v>#N/A</v>
      </c>
      <c r="BG169" s="126" t="s">
        <v>331</v>
      </c>
      <c r="BH169" s="142" t="e">
        <f t="shared" si="226"/>
        <v>#N/A</v>
      </c>
      <c r="BI169" s="126" t="s">
        <v>337</v>
      </c>
      <c r="BJ169" s="196" t="e">
        <f t="shared" si="174"/>
        <v>#N/A</v>
      </c>
      <c r="BK169" s="126" t="s">
        <v>338</v>
      </c>
      <c r="BL169" s="152" t="e">
        <f t="shared" si="175"/>
        <v>#N/A</v>
      </c>
      <c r="BM169" s="152" t="e">
        <f t="shared" si="180"/>
        <v>#N/A</v>
      </c>
      <c r="BN169" s="142" t="e">
        <f t="shared" si="209"/>
        <v>#N/A</v>
      </c>
      <c r="BO169" s="142" t="e">
        <f t="shared" si="206"/>
        <v>#N/A</v>
      </c>
      <c r="BP169" s="142" t="e">
        <f t="shared" si="207"/>
        <v>#N/A</v>
      </c>
      <c r="BQ169" s="142" t="e">
        <f>SUM(BP169:$BP$178)</f>
        <v>#N/A</v>
      </c>
      <c r="BR169" s="213" t="e">
        <f t="shared" si="182"/>
        <v>#N/A</v>
      </c>
      <c r="BS169" s="270" t="e">
        <f t="shared" si="177"/>
        <v>#N/A</v>
      </c>
      <c r="BT169" s="514">
        <v>27.6</v>
      </c>
      <c r="BU169" s="2" t="s">
        <v>340</v>
      </c>
      <c r="BV169" s="435" t="s">
        <v>117</v>
      </c>
      <c r="BW169" s="2"/>
      <c r="BX169" s="518">
        <f t="shared" si="220"/>
        <v>27.88183807439825</v>
      </c>
      <c r="BY169" s="2" t="s">
        <v>292</v>
      </c>
      <c r="BZ169" s="531" t="e">
        <f t="shared" si="227"/>
        <v>#N/A</v>
      </c>
      <c r="CA169" s="2" t="s">
        <v>290</v>
      </c>
      <c r="CB169" s="553" t="s">
        <v>117</v>
      </c>
      <c r="CC169" s="2"/>
      <c r="CD169" s="435" t="s">
        <v>117</v>
      </c>
      <c r="CE169" s="2"/>
      <c r="CF169" s="435" t="s">
        <v>117</v>
      </c>
      <c r="CG169" s="2"/>
      <c r="CH169" s="435" t="s">
        <v>117</v>
      </c>
      <c r="CI169" s="410"/>
    </row>
    <row r="170" spans="1:87" ht="12.75">
      <c r="A170" s="55" t="s">
        <v>48</v>
      </c>
      <c r="B170" s="359" t="e">
        <f>HLOOKUP('HEALTH INEQUALITIES TOOL'!$C$5,LookUpData!$B$1:$CH$256,LookUpData!CN170,FALSE)</f>
        <v>#N/A</v>
      </c>
      <c r="C170" s="2" t="s">
        <v>343</v>
      </c>
      <c r="D170" s="363" t="e">
        <f>LookUpData!CI170*B170</f>
        <v>#N/A</v>
      </c>
      <c r="E170" s="2" t="s">
        <v>350</v>
      </c>
      <c r="F170" s="401" t="e">
        <f t="shared" si="221"/>
        <v>#N/A</v>
      </c>
      <c r="G170" s="2"/>
      <c r="H170" s="88">
        <v>0.3</v>
      </c>
      <c r="I170" s="2" t="s">
        <v>134</v>
      </c>
      <c r="J170" s="585">
        <v>0.4</v>
      </c>
      <c r="K170" s="2" t="s">
        <v>300</v>
      </c>
      <c r="L170" s="435" t="s">
        <v>117</v>
      </c>
      <c r="M170" s="2"/>
      <c r="N170" s="429">
        <f t="shared" si="210"/>
        <v>0.3054545454545455</v>
      </c>
      <c r="O170" s="2" t="s">
        <v>137</v>
      </c>
      <c r="P170" s="168" t="e">
        <f t="shared" si="211"/>
        <v>#N/A</v>
      </c>
      <c r="Q170" s="44" t="s">
        <v>138</v>
      </c>
      <c r="R170" s="125" t="e">
        <f t="shared" si="212"/>
        <v>#N/A</v>
      </c>
      <c r="S170" s="2" t="s">
        <v>146</v>
      </c>
      <c r="T170" s="119" t="e">
        <f t="shared" si="213"/>
        <v>#N/A</v>
      </c>
      <c r="U170" s="2" t="s">
        <v>105</v>
      </c>
      <c r="V170" s="444" t="s">
        <v>117</v>
      </c>
      <c r="W170" s="44"/>
      <c r="X170" s="468" t="e">
        <f t="shared" si="170"/>
        <v>#N/A</v>
      </c>
      <c r="Y170" s="126" t="s">
        <v>102</v>
      </c>
      <c r="Z170" s="152" t="e">
        <f t="shared" si="171"/>
        <v>#N/A</v>
      </c>
      <c r="AA170" s="142">
        <v>45</v>
      </c>
      <c r="AB170" s="147">
        <v>0.5</v>
      </c>
      <c r="AC170" s="142">
        <v>5</v>
      </c>
      <c r="AD170" s="152" t="e">
        <f t="shared" si="172"/>
        <v>#N/A</v>
      </c>
      <c r="AE170" s="152" t="e">
        <f t="shared" si="178"/>
        <v>#N/A</v>
      </c>
      <c r="AF170" s="142" t="e">
        <f t="shared" si="208"/>
        <v>#N/A</v>
      </c>
      <c r="AG170" s="142" t="e">
        <f t="shared" si="204"/>
        <v>#N/A</v>
      </c>
      <c r="AH170" s="142" t="e">
        <f t="shared" si="205"/>
        <v>#N/A</v>
      </c>
      <c r="AI170" s="141" t="e">
        <f>SUM(AH170:AH$178)</f>
        <v>#N/A</v>
      </c>
      <c r="AJ170" s="168" t="e">
        <f t="shared" si="222"/>
        <v>#N/A</v>
      </c>
      <c r="AK170" s="126" t="s">
        <v>320</v>
      </c>
      <c r="AL170" s="444" t="s">
        <v>117</v>
      </c>
      <c r="AM170" s="126"/>
      <c r="AN170" s="168" t="e">
        <f t="shared" si="214"/>
        <v>#N/A</v>
      </c>
      <c r="AO170" s="164" t="s">
        <v>105</v>
      </c>
      <c r="AP170" s="387">
        <v>1.39</v>
      </c>
      <c r="AQ170" s="126" t="s">
        <v>323</v>
      </c>
      <c r="AR170" s="187">
        <f t="shared" si="215"/>
        <v>0.10644658175201453</v>
      </c>
      <c r="AS170" s="2" t="s">
        <v>325</v>
      </c>
      <c r="AT170" s="563" t="e">
        <f t="shared" si="216"/>
        <v>#N/A</v>
      </c>
      <c r="AU170" s="561" t="s">
        <v>327</v>
      </c>
      <c r="AV170" s="563" t="e">
        <f t="shared" si="223"/>
        <v>#N/A</v>
      </c>
      <c r="AW170" s="561" t="s">
        <v>327</v>
      </c>
      <c r="AX170" s="564" t="e">
        <f t="shared" si="224"/>
        <v>#N/A</v>
      </c>
      <c r="AY170" s="126" t="s">
        <v>329</v>
      </c>
      <c r="AZ170" s="140" t="e">
        <f t="shared" si="217"/>
        <v>#N/A</v>
      </c>
      <c r="BA170" s="126" t="s">
        <v>331</v>
      </c>
      <c r="BB170" s="147" t="e">
        <f t="shared" si="225"/>
        <v>#N/A</v>
      </c>
      <c r="BC170" s="126" t="s">
        <v>333</v>
      </c>
      <c r="BD170" s="147" t="e">
        <f t="shared" si="218"/>
        <v>#N/A</v>
      </c>
      <c r="BE170" s="126" t="s">
        <v>334</v>
      </c>
      <c r="BF170" s="142" t="e">
        <f t="shared" si="219"/>
        <v>#N/A</v>
      </c>
      <c r="BG170" s="126" t="s">
        <v>331</v>
      </c>
      <c r="BH170" s="142" t="e">
        <f t="shared" si="226"/>
        <v>#N/A</v>
      </c>
      <c r="BI170" s="126" t="s">
        <v>337</v>
      </c>
      <c r="BJ170" s="196" t="e">
        <f t="shared" si="174"/>
        <v>#N/A</v>
      </c>
      <c r="BK170" s="126" t="s">
        <v>338</v>
      </c>
      <c r="BL170" s="152" t="e">
        <f t="shared" si="175"/>
        <v>#N/A</v>
      </c>
      <c r="BM170" s="152" t="e">
        <f t="shared" si="180"/>
        <v>#N/A</v>
      </c>
      <c r="BN170" s="142" t="e">
        <f t="shared" si="209"/>
        <v>#N/A</v>
      </c>
      <c r="BO170" s="142" t="e">
        <f t="shared" si="206"/>
        <v>#N/A</v>
      </c>
      <c r="BP170" s="142" t="e">
        <f t="shared" si="207"/>
        <v>#N/A</v>
      </c>
      <c r="BQ170" s="142" t="e">
        <f>SUM(BP170:$BP$178)</f>
        <v>#N/A</v>
      </c>
      <c r="BR170" s="213" t="e">
        <f t="shared" si="182"/>
        <v>#N/A</v>
      </c>
      <c r="BS170" s="270" t="e">
        <f t="shared" si="177"/>
        <v>#N/A</v>
      </c>
      <c r="BT170" s="514">
        <v>28</v>
      </c>
      <c r="BU170" s="2" t="s">
        <v>340</v>
      </c>
      <c r="BV170" s="435" t="s">
        <v>117</v>
      </c>
      <c r="BW170" s="2"/>
      <c r="BX170" s="518">
        <f t="shared" si="220"/>
        <v>28.285922684172135</v>
      </c>
      <c r="BY170" s="2" t="s">
        <v>292</v>
      </c>
      <c r="BZ170" s="531" t="e">
        <f t="shared" si="227"/>
        <v>#N/A</v>
      </c>
      <c r="CA170" s="2" t="s">
        <v>290</v>
      </c>
      <c r="CB170" s="553" t="s">
        <v>117</v>
      </c>
      <c r="CC170" s="2"/>
      <c r="CD170" s="435" t="s">
        <v>117</v>
      </c>
      <c r="CE170" s="2"/>
      <c r="CF170" s="435" t="s">
        <v>117</v>
      </c>
      <c r="CG170" s="2"/>
      <c r="CH170" s="435" t="s">
        <v>117</v>
      </c>
      <c r="CI170" s="410"/>
    </row>
    <row r="171" spans="1:87" ht="12.75">
      <c r="A171" s="55" t="s">
        <v>49</v>
      </c>
      <c r="B171" s="359" t="e">
        <f>HLOOKUP('HEALTH INEQUALITIES TOOL'!$C$5,LookUpData!$B$1:$CH$256,LookUpData!CN171,FALSE)</f>
        <v>#N/A</v>
      </c>
      <c r="C171" s="2" t="s">
        <v>343</v>
      </c>
      <c r="D171" s="363" t="e">
        <f>LookUpData!CI171*B171</f>
        <v>#N/A</v>
      </c>
      <c r="E171" s="2" t="s">
        <v>350</v>
      </c>
      <c r="F171" s="401" t="e">
        <f t="shared" si="221"/>
        <v>#N/A</v>
      </c>
      <c r="G171" s="2"/>
      <c r="H171" s="88">
        <v>0.3</v>
      </c>
      <c r="I171" s="2" t="s">
        <v>134</v>
      </c>
      <c r="J171" s="585">
        <v>0.4</v>
      </c>
      <c r="K171" s="2" t="s">
        <v>300</v>
      </c>
      <c r="L171" s="435" t="s">
        <v>117</v>
      </c>
      <c r="M171" s="2"/>
      <c r="N171" s="429">
        <f t="shared" si="210"/>
        <v>0.3054545454545455</v>
      </c>
      <c r="O171" s="2" t="s">
        <v>137</v>
      </c>
      <c r="P171" s="168" t="e">
        <f t="shared" si="211"/>
        <v>#N/A</v>
      </c>
      <c r="Q171" s="44" t="s">
        <v>138</v>
      </c>
      <c r="R171" s="125" t="e">
        <f t="shared" si="212"/>
        <v>#N/A</v>
      </c>
      <c r="S171" s="2" t="s">
        <v>146</v>
      </c>
      <c r="T171" s="119" t="e">
        <f t="shared" si="213"/>
        <v>#N/A</v>
      </c>
      <c r="U171" s="2" t="s">
        <v>105</v>
      </c>
      <c r="V171" s="444" t="s">
        <v>117</v>
      </c>
      <c r="W171" s="44"/>
      <c r="X171" s="468" t="e">
        <f t="shared" si="170"/>
        <v>#N/A</v>
      </c>
      <c r="Y171" s="126" t="s">
        <v>102</v>
      </c>
      <c r="Z171" s="152" t="e">
        <f t="shared" si="171"/>
        <v>#N/A</v>
      </c>
      <c r="AA171" s="142">
        <v>50</v>
      </c>
      <c r="AB171" s="147">
        <v>0.5</v>
      </c>
      <c r="AC171" s="142">
        <v>5</v>
      </c>
      <c r="AD171" s="152" t="e">
        <f t="shared" si="172"/>
        <v>#N/A</v>
      </c>
      <c r="AE171" s="152" t="e">
        <f t="shared" si="178"/>
        <v>#N/A</v>
      </c>
      <c r="AF171" s="142" t="e">
        <f t="shared" si="208"/>
        <v>#N/A</v>
      </c>
      <c r="AG171" s="142" t="e">
        <f t="shared" si="204"/>
        <v>#N/A</v>
      </c>
      <c r="AH171" s="142" t="e">
        <f t="shared" si="205"/>
        <v>#N/A</v>
      </c>
      <c r="AI171" s="141" t="e">
        <f>SUM(AH171:AH$178)</f>
        <v>#N/A</v>
      </c>
      <c r="AJ171" s="168" t="e">
        <f t="shared" si="222"/>
        <v>#N/A</v>
      </c>
      <c r="AK171" s="126" t="s">
        <v>320</v>
      </c>
      <c r="AL171" s="444" t="s">
        <v>117</v>
      </c>
      <c r="AM171" s="126"/>
      <c r="AN171" s="168" t="e">
        <f t="shared" si="214"/>
        <v>#N/A</v>
      </c>
      <c r="AO171" s="164" t="s">
        <v>105</v>
      </c>
      <c r="AP171" s="387">
        <v>1.39</v>
      </c>
      <c r="AQ171" s="126" t="s">
        <v>323</v>
      </c>
      <c r="AR171" s="187">
        <f t="shared" si="215"/>
        <v>0.10644658175201453</v>
      </c>
      <c r="AS171" s="2" t="s">
        <v>325</v>
      </c>
      <c r="AT171" s="563" t="e">
        <f t="shared" si="216"/>
        <v>#N/A</v>
      </c>
      <c r="AU171" s="561" t="s">
        <v>327</v>
      </c>
      <c r="AV171" s="563" t="e">
        <f t="shared" si="223"/>
        <v>#N/A</v>
      </c>
      <c r="AW171" s="561" t="s">
        <v>327</v>
      </c>
      <c r="AX171" s="564" t="e">
        <f t="shared" si="224"/>
        <v>#N/A</v>
      </c>
      <c r="AY171" s="126" t="s">
        <v>329</v>
      </c>
      <c r="AZ171" s="140" t="e">
        <f t="shared" si="217"/>
        <v>#N/A</v>
      </c>
      <c r="BA171" s="126" t="s">
        <v>331</v>
      </c>
      <c r="BB171" s="147" t="e">
        <f t="shared" si="225"/>
        <v>#N/A</v>
      </c>
      <c r="BC171" s="126" t="s">
        <v>333</v>
      </c>
      <c r="BD171" s="147" t="e">
        <f t="shared" si="218"/>
        <v>#N/A</v>
      </c>
      <c r="BE171" s="126" t="s">
        <v>334</v>
      </c>
      <c r="BF171" s="142" t="e">
        <f t="shared" si="219"/>
        <v>#N/A</v>
      </c>
      <c r="BG171" s="126" t="s">
        <v>331</v>
      </c>
      <c r="BH171" s="142" t="e">
        <f t="shared" si="226"/>
        <v>#N/A</v>
      </c>
      <c r="BI171" s="126" t="s">
        <v>337</v>
      </c>
      <c r="BJ171" s="196" t="e">
        <f t="shared" si="174"/>
        <v>#N/A</v>
      </c>
      <c r="BK171" s="126" t="s">
        <v>338</v>
      </c>
      <c r="BL171" s="152" t="e">
        <f t="shared" si="175"/>
        <v>#N/A</v>
      </c>
      <c r="BM171" s="152" t="e">
        <f t="shared" si="180"/>
        <v>#N/A</v>
      </c>
      <c r="BN171" s="142" t="e">
        <f t="shared" si="209"/>
        <v>#N/A</v>
      </c>
      <c r="BO171" s="142" t="e">
        <f t="shared" si="206"/>
        <v>#N/A</v>
      </c>
      <c r="BP171" s="142" t="e">
        <f t="shared" si="207"/>
        <v>#N/A</v>
      </c>
      <c r="BQ171" s="142" t="e">
        <f>SUM(BP171:$BP$178)</f>
        <v>#N/A</v>
      </c>
      <c r="BR171" s="213" t="e">
        <f t="shared" si="182"/>
        <v>#N/A</v>
      </c>
      <c r="BS171" s="270" t="e">
        <f t="shared" si="177"/>
        <v>#N/A</v>
      </c>
      <c r="BT171" s="514">
        <v>28</v>
      </c>
      <c r="BU171" s="2" t="s">
        <v>340</v>
      </c>
      <c r="BV171" s="435" t="s">
        <v>117</v>
      </c>
      <c r="BW171" s="2"/>
      <c r="BX171" s="518">
        <f t="shared" si="220"/>
        <v>28.285922684172135</v>
      </c>
      <c r="BY171" s="2" t="s">
        <v>292</v>
      </c>
      <c r="BZ171" s="531" t="e">
        <f t="shared" si="227"/>
        <v>#N/A</v>
      </c>
      <c r="CA171" s="2" t="s">
        <v>290</v>
      </c>
      <c r="CB171" s="553" t="s">
        <v>117</v>
      </c>
      <c r="CC171" s="2"/>
      <c r="CD171" s="435" t="s">
        <v>117</v>
      </c>
      <c r="CE171" s="2"/>
      <c r="CF171" s="435" t="s">
        <v>117</v>
      </c>
      <c r="CG171" s="2"/>
      <c r="CH171" s="435" t="s">
        <v>117</v>
      </c>
      <c r="CI171" s="410"/>
    </row>
    <row r="172" spans="1:87" ht="12.75">
      <c r="A172" s="55" t="s">
        <v>50</v>
      </c>
      <c r="B172" s="359" t="e">
        <f>HLOOKUP('HEALTH INEQUALITIES TOOL'!$C$5,LookUpData!$B$1:$CH$256,LookUpData!CN172,FALSE)</f>
        <v>#N/A</v>
      </c>
      <c r="C172" s="2" t="s">
        <v>343</v>
      </c>
      <c r="D172" s="363" t="e">
        <f>LookUpData!CI172*B172</f>
        <v>#N/A</v>
      </c>
      <c r="E172" s="2" t="s">
        <v>350</v>
      </c>
      <c r="F172" s="401" t="e">
        <f t="shared" si="221"/>
        <v>#N/A</v>
      </c>
      <c r="G172" s="2"/>
      <c r="H172" s="88">
        <v>0.392</v>
      </c>
      <c r="I172" s="2" t="s">
        <v>134</v>
      </c>
      <c r="J172" s="585">
        <v>0.4</v>
      </c>
      <c r="K172" s="2" t="s">
        <v>300</v>
      </c>
      <c r="L172" s="435" t="s">
        <v>117</v>
      </c>
      <c r="M172" s="2"/>
      <c r="N172" s="429">
        <f t="shared" si="210"/>
        <v>0.3991272727272728</v>
      </c>
      <c r="O172" s="2" t="s">
        <v>137</v>
      </c>
      <c r="P172" s="168" t="e">
        <f t="shared" si="211"/>
        <v>#N/A</v>
      </c>
      <c r="Q172" s="44" t="s">
        <v>138</v>
      </c>
      <c r="R172" s="125" t="e">
        <f t="shared" si="212"/>
        <v>#N/A</v>
      </c>
      <c r="S172" s="2" t="s">
        <v>146</v>
      </c>
      <c r="T172" s="119" t="e">
        <f t="shared" si="213"/>
        <v>#N/A</v>
      </c>
      <c r="U172" s="2" t="s">
        <v>105</v>
      </c>
      <c r="V172" s="444" t="s">
        <v>117</v>
      </c>
      <c r="W172" s="44"/>
      <c r="X172" s="468" t="e">
        <f t="shared" si="170"/>
        <v>#N/A</v>
      </c>
      <c r="Y172" s="126" t="s">
        <v>102</v>
      </c>
      <c r="Z172" s="152" t="e">
        <f t="shared" si="171"/>
        <v>#N/A</v>
      </c>
      <c r="AA172" s="142">
        <v>55</v>
      </c>
      <c r="AB172" s="147">
        <v>0.5</v>
      </c>
      <c r="AC172" s="142">
        <v>5</v>
      </c>
      <c r="AD172" s="152" t="e">
        <f t="shared" si="172"/>
        <v>#N/A</v>
      </c>
      <c r="AE172" s="152" t="e">
        <f t="shared" si="178"/>
        <v>#N/A</v>
      </c>
      <c r="AF172" s="142" t="e">
        <f t="shared" si="208"/>
        <v>#N/A</v>
      </c>
      <c r="AG172" s="142" t="e">
        <f t="shared" si="204"/>
        <v>#N/A</v>
      </c>
      <c r="AH172" s="142" t="e">
        <f t="shared" si="205"/>
        <v>#N/A</v>
      </c>
      <c r="AI172" s="141" t="e">
        <f>SUM(AH172:AH$178)</f>
        <v>#N/A</v>
      </c>
      <c r="AJ172" s="168" t="e">
        <f t="shared" si="222"/>
        <v>#N/A</v>
      </c>
      <c r="AK172" s="126" t="s">
        <v>320</v>
      </c>
      <c r="AL172" s="444" t="s">
        <v>117</v>
      </c>
      <c r="AM172" s="126"/>
      <c r="AN172" s="168" t="e">
        <f t="shared" si="214"/>
        <v>#N/A</v>
      </c>
      <c r="AO172" s="164" t="s">
        <v>105</v>
      </c>
      <c r="AP172" s="387">
        <v>1.39</v>
      </c>
      <c r="AQ172" s="126" t="s">
        <v>323</v>
      </c>
      <c r="AR172" s="187">
        <f t="shared" si="215"/>
        <v>0.1346933227272956</v>
      </c>
      <c r="AS172" s="2" t="s">
        <v>325</v>
      </c>
      <c r="AT172" s="563" t="e">
        <f t="shared" si="216"/>
        <v>#N/A</v>
      </c>
      <c r="AU172" s="561" t="s">
        <v>327</v>
      </c>
      <c r="AV172" s="563" t="e">
        <f t="shared" si="223"/>
        <v>#N/A</v>
      </c>
      <c r="AW172" s="561" t="s">
        <v>327</v>
      </c>
      <c r="AX172" s="564" t="e">
        <f t="shared" si="224"/>
        <v>#N/A</v>
      </c>
      <c r="AY172" s="126" t="s">
        <v>329</v>
      </c>
      <c r="AZ172" s="140" t="e">
        <f t="shared" si="217"/>
        <v>#N/A</v>
      </c>
      <c r="BA172" s="126" t="s">
        <v>331</v>
      </c>
      <c r="BB172" s="147" t="e">
        <f t="shared" si="225"/>
        <v>#N/A</v>
      </c>
      <c r="BC172" s="126" t="s">
        <v>333</v>
      </c>
      <c r="BD172" s="147" t="e">
        <f t="shared" si="218"/>
        <v>#N/A</v>
      </c>
      <c r="BE172" s="126" t="s">
        <v>334</v>
      </c>
      <c r="BF172" s="142" t="e">
        <f t="shared" si="219"/>
        <v>#N/A</v>
      </c>
      <c r="BG172" s="126" t="s">
        <v>331</v>
      </c>
      <c r="BH172" s="142" t="e">
        <f t="shared" si="226"/>
        <v>#N/A</v>
      </c>
      <c r="BI172" s="126" t="s">
        <v>337</v>
      </c>
      <c r="BJ172" s="196" t="e">
        <f t="shared" si="174"/>
        <v>#N/A</v>
      </c>
      <c r="BK172" s="126" t="s">
        <v>338</v>
      </c>
      <c r="BL172" s="152" t="e">
        <f t="shared" si="175"/>
        <v>#N/A</v>
      </c>
      <c r="BM172" s="152" t="e">
        <f t="shared" si="180"/>
        <v>#N/A</v>
      </c>
      <c r="BN172" s="142" t="e">
        <f t="shared" si="209"/>
        <v>#N/A</v>
      </c>
      <c r="BO172" s="142" t="e">
        <f t="shared" si="206"/>
        <v>#N/A</v>
      </c>
      <c r="BP172" s="142" t="e">
        <f t="shared" si="207"/>
        <v>#N/A</v>
      </c>
      <c r="BQ172" s="142" t="e">
        <f>SUM(BP172:$BP$178)</f>
        <v>#N/A</v>
      </c>
      <c r="BR172" s="213" t="e">
        <f t="shared" si="182"/>
        <v>#N/A</v>
      </c>
      <c r="BS172" s="270" t="e">
        <f t="shared" si="177"/>
        <v>#N/A</v>
      </c>
      <c r="BT172" s="514">
        <v>29</v>
      </c>
      <c r="BU172" s="2" t="s">
        <v>340</v>
      </c>
      <c r="BV172" s="435" t="s">
        <v>117</v>
      </c>
      <c r="BW172" s="2"/>
      <c r="BX172" s="518">
        <f t="shared" si="220"/>
        <v>29.296134208606855</v>
      </c>
      <c r="BY172" s="2" t="s">
        <v>292</v>
      </c>
      <c r="BZ172" s="531" t="e">
        <f t="shared" si="227"/>
        <v>#N/A</v>
      </c>
      <c r="CA172" s="2" t="s">
        <v>290</v>
      </c>
      <c r="CB172" s="553" t="s">
        <v>117</v>
      </c>
      <c r="CC172" s="2"/>
      <c r="CD172" s="435" t="s">
        <v>117</v>
      </c>
      <c r="CE172" s="2"/>
      <c r="CF172" s="435" t="s">
        <v>117</v>
      </c>
      <c r="CG172" s="2"/>
      <c r="CH172" s="435" t="s">
        <v>117</v>
      </c>
      <c r="CI172" s="410"/>
    </row>
    <row r="173" spans="1:87" ht="12.75">
      <c r="A173" s="55" t="s">
        <v>51</v>
      </c>
      <c r="B173" s="359" t="e">
        <f>HLOOKUP('HEALTH INEQUALITIES TOOL'!$C$5,LookUpData!$B$1:$CH$256,LookUpData!CN173,FALSE)</f>
        <v>#N/A</v>
      </c>
      <c r="C173" s="2" t="s">
        <v>343</v>
      </c>
      <c r="D173" s="363" t="e">
        <f>LookUpData!CI173*B173</f>
        <v>#N/A</v>
      </c>
      <c r="E173" s="2" t="s">
        <v>350</v>
      </c>
      <c r="F173" s="401" t="e">
        <f t="shared" si="221"/>
        <v>#N/A</v>
      </c>
      <c r="G173" s="2"/>
      <c r="H173" s="88">
        <v>0.392</v>
      </c>
      <c r="I173" s="2" t="s">
        <v>134</v>
      </c>
      <c r="J173" s="585">
        <v>0.4</v>
      </c>
      <c r="K173" s="2" t="s">
        <v>300</v>
      </c>
      <c r="L173" s="435" t="s">
        <v>117</v>
      </c>
      <c r="M173" s="2"/>
      <c r="N173" s="429">
        <f t="shared" si="210"/>
        <v>0.3991272727272728</v>
      </c>
      <c r="O173" s="2" t="s">
        <v>137</v>
      </c>
      <c r="P173" s="168" t="e">
        <f t="shared" si="211"/>
        <v>#N/A</v>
      </c>
      <c r="Q173" s="44" t="s">
        <v>138</v>
      </c>
      <c r="R173" s="125" t="e">
        <f t="shared" si="212"/>
        <v>#N/A</v>
      </c>
      <c r="S173" s="2" t="s">
        <v>146</v>
      </c>
      <c r="T173" s="119" t="e">
        <f t="shared" si="213"/>
        <v>#N/A</v>
      </c>
      <c r="U173" s="2" t="s">
        <v>105</v>
      </c>
      <c r="V173" s="444" t="s">
        <v>117</v>
      </c>
      <c r="W173" s="44"/>
      <c r="X173" s="468" t="e">
        <f t="shared" si="170"/>
        <v>#N/A</v>
      </c>
      <c r="Y173" s="126" t="s">
        <v>102</v>
      </c>
      <c r="Z173" s="152" t="e">
        <f t="shared" si="171"/>
        <v>#N/A</v>
      </c>
      <c r="AA173" s="142">
        <v>60</v>
      </c>
      <c r="AB173" s="147">
        <v>0.5</v>
      </c>
      <c r="AC173" s="142">
        <v>5</v>
      </c>
      <c r="AD173" s="152" t="e">
        <f t="shared" si="172"/>
        <v>#N/A</v>
      </c>
      <c r="AE173" s="152" t="e">
        <f t="shared" si="178"/>
        <v>#N/A</v>
      </c>
      <c r="AF173" s="142" t="e">
        <f t="shared" si="208"/>
        <v>#N/A</v>
      </c>
      <c r="AG173" s="142" t="e">
        <f t="shared" si="204"/>
        <v>#N/A</v>
      </c>
      <c r="AH173" s="142" t="e">
        <f t="shared" si="205"/>
        <v>#N/A</v>
      </c>
      <c r="AI173" s="141" t="e">
        <f>SUM(AH173:AH$178)</f>
        <v>#N/A</v>
      </c>
      <c r="AJ173" s="168" t="e">
        <f t="shared" si="222"/>
        <v>#N/A</v>
      </c>
      <c r="AK173" s="126" t="s">
        <v>320</v>
      </c>
      <c r="AL173" s="444" t="s">
        <v>117</v>
      </c>
      <c r="AM173" s="126"/>
      <c r="AN173" s="168" t="e">
        <f t="shared" si="214"/>
        <v>#N/A</v>
      </c>
      <c r="AO173" s="164" t="s">
        <v>105</v>
      </c>
      <c r="AP173" s="387">
        <v>1.39</v>
      </c>
      <c r="AQ173" s="126" t="s">
        <v>323</v>
      </c>
      <c r="AR173" s="187">
        <f t="shared" si="215"/>
        <v>0.1346933227272956</v>
      </c>
      <c r="AS173" s="2" t="s">
        <v>325</v>
      </c>
      <c r="AT173" s="563" t="e">
        <f t="shared" si="216"/>
        <v>#N/A</v>
      </c>
      <c r="AU173" s="561" t="s">
        <v>327</v>
      </c>
      <c r="AV173" s="563" t="e">
        <f t="shared" si="223"/>
        <v>#N/A</v>
      </c>
      <c r="AW173" s="561" t="s">
        <v>327</v>
      </c>
      <c r="AX173" s="564" t="e">
        <f t="shared" si="224"/>
        <v>#N/A</v>
      </c>
      <c r="AY173" s="126" t="s">
        <v>329</v>
      </c>
      <c r="AZ173" s="140" t="e">
        <f t="shared" si="217"/>
        <v>#N/A</v>
      </c>
      <c r="BA173" s="126" t="s">
        <v>331</v>
      </c>
      <c r="BB173" s="147" t="e">
        <f t="shared" si="225"/>
        <v>#N/A</v>
      </c>
      <c r="BC173" s="126" t="s">
        <v>333</v>
      </c>
      <c r="BD173" s="147" t="e">
        <f t="shared" si="218"/>
        <v>#N/A</v>
      </c>
      <c r="BE173" s="126" t="s">
        <v>334</v>
      </c>
      <c r="BF173" s="142" t="e">
        <f t="shared" si="219"/>
        <v>#N/A</v>
      </c>
      <c r="BG173" s="126" t="s">
        <v>331</v>
      </c>
      <c r="BH173" s="142" t="e">
        <f t="shared" si="226"/>
        <v>#N/A</v>
      </c>
      <c r="BI173" s="126" t="s">
        <v>337</v>
      </c>
      <c r="BJ173" s="196" t="e">
        <f t="shared" si="174"/>
        <v>#N/A</v>
      </c>
      <c r="BK173" s="126" t="s">
        <v>338</v>
      </c>
      <c r="BL173" s="152" t="e">
        <f t="shared" si="175"/>
        <v>#N/A</v>
      </c>
      <c r="BM173" s="152" t="e">
        <f t="shared" si="180"/>
        <v>#N/A</v>
      </c>
      <c r="BN173" s="142" t="e">
        <f t="shared" si="209"/>
        <v>#N/A</v>
      </c>
      <c r="BO173" s="142" t="e">
        <f t="shared" si="206"/>
        <v>#N/A</v>
      </c>
      <c r="BP173" s="142" t="e">
        <f t="shared" si="207"/>
        <v>#N/A</v>
      </c>
      <c r="BQ173" s="142" t="e">
        <f>SUM(BP173:$BP$178)</f>
        <v>#N/A</v>
      </c>
      <c r="BR173" s="213" t="e">
        <f t="shared" si="182"/>
        <v>#N/A</v>
      </c>
      <c r="BS173" s="270" t="e">
        <f t="shared" si="177"/>
        <v>#N/A</v>
      </c>
      <c r="BT173" s="514">
        <v>29</v>
      </c>
      <c r="BU173" s="2" t="s">
        <v>340</v>
      </c>
      <c r="BV173" s="435" t="s">
        <v>117</v>
      </c>
      <c r="BW173" s="2"/>
      <c r="BX173" s="518">
        <f t="shared" si="220"/>
        <v>29.296134208606855</v>
      </c>
      <c r="BY173" s="2" t="s">
        <v>292</v>
      </c>
      <c r="BZ173" s="531" t="e">
        <f t="shared" si="227"/>
        <v>#N/A</v>
      </c>
      <c r="CA173" s="2" t="s">
        <v>290</v>
      </c>
      <c r="CB173" s="553" t="s">
        <v>117</v>
      </c>
      <c r="CC173" s="2"/>
      <c r="CD173" s="435" t="s">
        <v>117</v>
      </c>
      <c r="CE173" s="2"/>
      <c r="CF173" s="435" t="s">
        <v>117</v>
      </c>
      <c r="CG173" s="2"/>
      <c r="CH173" s="435" t="s">
        <v>117</v>
      </c>
      <c r="CI173" s="410"/>
    </row>
    <row r="174" spans="1:87" ht="12.75">
      <c r="A174" s="55" t="s">
        <v>52</v>
      </c>
      <c r="B174" s="359" t="e">
        <f>HLOOKUP('HEALTH INEQUALITIES TOOL'!$C$5,LookUpData!$B$1:$CH$256,LookUpData!CN174,FALSE)</f>
        <v>#N/A</v>
      </c>
      <c r="C174" s="2" t="s">
        <v>343</v>
      </c>
      <c r="D174" s="363" t="e">
        <f>LookUpData!CI174*B174</f>
        <v>#N/A</v>
      </c>
      <c r="E174" s="2" t="s">
        <v>350</v>
      </c>
      <c r="F174" s="401" t="e">
        <f t="shared" si="221"/>
        <v>#N/A</v>
      </c>
      <c r="G174" s="2"/>
      <c r="H174" s="88">
        <v>0.317</v>
      </c>
      <c r="I174" s="2" t="s">
        <v>134</v>
      </c>
      <c r="J174" s="585">
        <v>0.4</v>
      </c>
      <c r="K174" s="2" t="s">
        <v>300</v>
      </c>
      <c r="L174" s="435" t="s">
        <v>117</v>
      </c>
      <c r="M174" s="2"/>
      <c r="N174" s="429">
        <f t="shared" si="210"/>
        <v>0.3227636363636364</v>
      </c>
      <c r="O174" s="2" t="s">
        <v>137</v>
      </c>
      <c r="P174" s="168" t="e">
        <f t="shared" si="211"/>
        <v>#N/A</v>
      </c>
      <c r="Q174" s="44" t="s">
        <v>138</v>
      </c>
      <c r="R174" s="125" t="e">
        <f t="shared" si="212"/>
        <v>#N/A</v>
      </c>
      <c r="S174" s="2" t="s">
        <v>146</v>
      </c>
      <c r="T174" s="119" t="e">
        <f t="shared" si="213"/>
        <v>#N/A</v>
      </c>
      <c r="U174" s="2" t="s">
        <v>105</v>
      </c>
      <c r="V174" s="444" t="s">
        <v>117</v>
      </c>
      <c r="W174" s="44"/>
      <c r="X174" s="468" t="e">
        <f t="shared" si="170"/>
        <v>#N/A</v>
      </c>
      <c r="Y174" s="126" t="s">
        <v>102</v>
      </c>
      <c r="Z174" s="152" t="e">
        <f t="shared" si="171"/>
        <v>#N/A</v>
      </c>
      <c r="AA174" s="142">
        <v>65</v>
      </c>
      <c r="AB174" s="147">
        <v>0.5</v>
      </c>
      <c r="AC174" s="142">
        <v>5</v>
      </c>
      <c r="AD174" s="152" t="e">
        <f t="shared" si="172"/>
        <v>#N/A</v>
      </c>
      <c r="AE174" s="152" t="e">
        <f t="shared" si="178"/>
        <v>#N/A</v>
      </c>
      <c r="AF174" s="142" t="e">
        <f t="shared" si="208"/>
        <v>#N/A</v>
      </c>
      <c r="AG174" s="142" t="e">
        <f t="shared" si="204"/>
        <v>#N/A</v>
      </c>
      <c r="AH174" s="142" t="e">
        <f t="shared" si="205"/>
        <v>#N/A</v>
      </c>
      <c r="AI174" s="141" t="e">
        <f>SUM(AH174:AH$178)</f>
        <v>#N/A</v>
      </c>
      <c r="AJ174" s="168" t="e">
        <f t="shared" si="222"/>
        <v>#N/A</v>
      </c>
      <c r="AK174" s="126" t="s">
        <v>320</v>
      </c>
      <c r="AL174" s="444" t="s">
        <v>117</v>
      </c>
      <c r="AM174" s="126"/>
      <c r="AN174" s="168" t="e">
        <f t="shared" si="214"/>
        <v>#N/A</v>
      </c>
      <c r="AO174" s="164" t="s">
        <v>105</v>
      </c>
      <c r="AP174" s="387">
        <v>1.39</v>
      </c>
      <c r="AQ174" s="126" t="s">
        <v>323</v>
      </c>
      <c r="AR174" s="187">
        <f t="shared" si="215"/>
        <v>0.11180415507705664</v>
      </c>
      <c r="AS174" s="2" t="s">
        <v>325</v>
      </c>
      <c r="AT174" s="563" t="e">
        <f t="shared" si="216"/>
        <v>#N/A</v>
      </c>
      <c r="AU174" s="561" t="s">
        <v>327</v>
      </c>
      <c r="AV174" s="563" t="e">
        <f t="shared" si="223"/>
        <v>#N/A</v>
      </c>
      <c r="AW174" s="561" t="s">
        <v>327</v>
      </c>
      <c r="AX174" s="564" t="e">
        <f t="shared" si="224"/>
        <v>#N/A</v>
      </c>
      <c r="AY174" s="126" t="s">
        <v>329</v>
      </c>
      <c r="AZ174" s="140" t="e">
        <f t="shared" si="217"/>
        <v>#N/A</v>
      </c>
      <c r="BA174" s="126" t="s">
        <v>331</v>
      </c>
      <c r="BB174" s="147" t="e">
        <f t="shared" si="225"/>
        <v>#N/A</v>
      </c>
      <c r="BC174" s="126" t="s">
        <v>333</v>
      </c>
      <c r="BD174" s="147" t="e">
        <f t="shared" si="218"/>
        <v>#N/A</v>
      </c>
      <c r="BE174" s="126" t="s">
        <v>334</v>
      </c>
      <c r="BF174" s="142" t="e">
        <f t="shared" si="219"/>
        <v>#N/A</v>
      </c>
      <c r="BG174" s="126" t="s">
        <v>331</v>
      </c>
      <c r="BH174" s="142" t="e">
        <f t="shared" si="226"/>
        <v>#N/A</v>
      </c>
      <c r="BI174" s="126" t="s">
        <v>337</v>
      </c>
      <c r="BJ174" s="196" t="e">
        <f t="shared" si="174"/>
        <v>#N/A</v>
      </c>
      <c r="BK174" s="126" t="s">
        <v>338</v>
      </c>
      <c r="BL174" s="152" t="e">
        <f t="shared" si="175"/>
        <v>#N/A</v>
      </c>
      <c r="BM174" s="152" t="e">
        <f t="shared" si="180"/>
        <v>#N/A</v>
      </c>
      <c r="BN174" s="142" t="e">
        <f t="shared" si="209"/>
        <v>#N/A</v>
      </c>
      <c r="BO174" s="142" t="e">
        <f t="shared" si="206"/>
        <v>#N/A</v>
      </c>
      <c r="BP174" s="142" t="e">
        <f t="shared" si="207"/>
        <v>#N/A</v>
      </c>
      <c r="BQ174" s="142" t="e">
        <f>SUM(BP174:$BP$178)</f>
        <v>#N/A</v>
      </c>
      <c r="BR174" s="213" t="e">
        <f t="shared" si="182"/>
        <v>#N/A</v>
      </c>
      <c r="BS174" s="270" t="e">
        <f t="shared" si="177"/>
        <v>#N/A</v>
      </c>
      <c r="BT174" s="514">
        <v>28.4</v>
      </c>
      <c r="BU174" s="2" t="s">
        <v>340</v>
      </c>
      <c r="BV174" s="435" t="s">
        <v>117</v>
      </c>
      <c r="BW174" s="2"/>
      <c r="BX174" s="518">
        <f t="shared" si="220"/>
        <v>28.690007293946024</v>
      </c>
      <c r="BY174" s="2" t="s">
        <v>292</v>
      </c>
      <c r="BZ174" s="531" t="e">
        <f t="shared" si="227"/>
        <v>#N/A</v>
      </c>
      <c r="CA174" s="2" t="s">
        <v>290</v>
      </c>
      <c r="CB174" s="553" t="s">
        <v>117</v>
      </c>
      <c r="CC174" s="2"/>
      <c r="CD174" s="435" t="s">
        <v>117</v>
      </c>
      <c r="CE174" s="2"/>
      <c r="CF174" s="435" t="s">
        <v>117</v>
      </c>
      <c r="CG174" s="2"/>
      <c r="CH174" s="435" t="s">
        <v>117</v>
      </c>
      <c r="CI174" s="410"/>
    </row>
    <row r="175" spans="1:87" ht="12.75">
      <c r="A175" s="55" t="s">
        <v>53</v>
      </c>
      <c r="B175" s="359" t="e">
        <f>HLOOKUP('HEALTH INEQUALITIES TOOL'!$C$5,LookUpData!$B$1:$CH$256,LookUpData!CN175,FALSE)</f>
        <v>#N/A</v>
      </c>
      <c r="C175" s="2" t="s">
        <v>343</v>
      </c>
      <c r="D175" s="363" t="e">
        <f>LookUpData!CI175*B175</f>
        <v>#N/A</v>
      </c>
      <c r="E175" s="2" t="s">
        <v>350</v>
      </c>
      <c r="F175" s="401" t="e">
        <f t="shared" si="221"/>
        <v>#N/A</v>
      </c>
      <c r="G175" s="2"/>
      <c r="H175" s="88">
        <v>0.317</v>
      </c>
      <c r="I175" s="2" t="s">
        <v>134</v>
      </c>
      <c r="J175" s="585">
        <v>0.4</v>
      </c>
      <c r="K175" s="2" t="s">
        <v>300</v>
      </c>
      <c r="L175" s="435" t="s">
        <v>117</v>
      </c>
      <c r="M175" s="2"/>
      <c r="N175" s="429">
        <f t="shared" si="210"/>
        <v>0.3227636363636364</v>
      </c>
      <c r="O175" s="2" t="s">
        <v>137</v>
      </c>
      <c r="P175" s="168" t="e">
        <f t="shared" si="211"/>
        <v>#N/A</v>
      </c>
      <c r="Q175" s="44" t="s">
        <v>138</v>
      </c>
      <c r="R175" s="125" t="e">
        <f t="shared" si="212"/>
        <v>#N/A</v>
      </c>
      <c r="S175" s="2" t="s">
        <v>146</v>
      </c>
      <c r="T175" s="119" t="e">
        <f t="shared" si="213"/>
        <v>#N/A</v>
      </c>
      <c r="U175" s="2" t="s">
        <v>105</v>
      </c>
      <c r="V175" s="444" t="s">
        <v>117</v>
      </c>
      <c r="W175" s="44"/>
      <c r="X175" s="468" t="e">
        <f t="shared" si="170"/>
        <v>#N/A</v>
      </c>
      <c r="Y175" s="126" t="s">
        <v>102</v>
      </c>
      <c r="Z175" s="152" t="e">
        <f t="shared" si="171"/>
        <v>#N/A</v>
      </c>
      <c r="AA175" s="142">
        <v>70</v>
      </c>
      <c r="AB175" s="147">
        <v>0.5</v>
      </c>
      <c r="AC175" s="142">
        <v>5</v>
      </c>
      <c r="AD175" s="152" t="e">
        <f t="shared" si="172"/>
        <v>#N/A</v>
      </c>
      <c r="AE175" s="152" t="e">
        <f t="shared" si="178"/>
        <v>#N/A</v>
      </c>
      <c r="AF175" s="142" t="e">
        <f t="shared" si="208"/>
        <v>#N/A</v>
      </c>
      <c r="AG175" s="142" t="e">
        <f t="shared" si="204"/>
        <v>#N/A</v>
      </c>
      <c r="AH175" s="142" t="e">
        <f t="shared" si="205"/>
        <v>#N/A</v>
      </c>
      <c r="AI175" s="141" t="e">
        <f>SUM(AH175:AH$178)</f>
        <v>#N/A</v>
      </c>
      <c r="AJ175" s="168" t="e">
        <f t="shared" si="222"/>
        <v>#N/A</v>
      </c>
      <c r="AK175" s="126" t="s">
        <v>320</v>
      </c>
      <c r="AL175" s="444" t="s">
        <v>117</v>
      </c>
      <c r="AM175" s="126"/>
      <c r="AN175" s="168" t="e">
        <f t="shared" si="214"/>
        <v>#N/A</v>
      </c>
      <c r="AO175" s="164" t="s">
        <v>105</v>
      </c>
      <c r="AP175" s="387">
        <v>1.39</v>
      </c>
      <c r="AQ175" s="126" t="s">
        <v>323</v>
      </c>
      <c r="AR175" s="187">
        <f t="shared" si="215"/>
        <v>0.11180415507705664</v>
      </c>
      <c r="AS175" s="2" t="s">
        <v>325</v>
      </c>
      <c r="AT175" s="563" t="e">
        <f t="shared" si="216"/>
        <v>#N/A</v>
      </c>
      <c r="AU175" s="561" t="s">
        <v>327</v>
      </c>
      <c r="AV175" s="563" t="e">
        <f t="shared" si="223"/>
        <v>#N/A</v>
      </c>
      <c r="AW175" s="561" t="s">
        <v>327</v>
      </c>
      <c r="AX175" s="564" t="e">
        <f t="shared" si="224"/>
        <v>#N/A</v>
      </c>
      <c r="AY175" s="126" t="s">
        <v>329</v>
      </c>
      <c r="AZ175" s="140" t="e">
        <f t="shared" si="217"/>
        <v>#N/A</v>
      </c>
      <c r="BA175" s="126" t="s">
        <v>331</v>
      </c>
      <c r="BB175" s="147" t="e">
        <f t="shared" si="225"/>
        <v>#N/A</v>
      </c>
      <c r="BC175" s="126" t="s">
        <v>333</v>
      </c>
      <c r="BD175" s="147" t="e">
        <f t="shared" si="218"/>
        <v>#N/A</v>
      </c>
      <c r="BE175" s="126" t="s">
        <v>334</v>
      </c>
      <c r="BF175" s="142" t="e">
        <f t="shared" si="219"/>
        <v>#N/A</v>
      </c>
      <c r="BG175" s="126" t="s">
        <v>331</v>
      </c>
      <c r="BH175" s="142" t="e">
        <f t="shared" si="226"/>
        <v>#N/A</v>
      </c>
      <c r="BI175" s="126" t="s">
        <v>337</v>
      </c>
      <c r="BJ175" s="196" t="e">
        <f t="shared" si="174"/>
        <v>#N/A</v>
      </c>
      <c r="BK175" s="126" t="s">
        <v>338</v>
      </c>
      <c r="BL175" s="152" t="e">
        <f t="shared" si="175"/>
        <v>#N/A</v>
      </c>
      <c r="BM175" s="152" t="e">
        <f t="shared" si="180"/>
        <v>#N/A</v>
      </c>
      <c r="BN175" s="142" t="e">
        <f t="shared" si="209"/>
        <v>#N/A</v>
      </c>
      <c r="BO175" s="142" t="e">
        <f t="shared" si="206"/>
        <v>#N/A</v>
      </c>
      <c r="BP175" s="142" t="e">
        <f t="shared" si="207"/>
        <v>#N/A</v>
      </c>
      <c r="BQ175" s="142" t="e">
        <f>SUM(BP175:$BP$178)</f>
        <v>#N/A</v>
      </c>
      <c r="BR175" s="213" t="e">
        <f t="shared" si="182"/>
        <v>#N/A</v>
      </c>
      <c r="BS175" s="270" t="e">
        <f t="shared" si="177"/>
        <v>#N/A</v>
      </c>
      <c r="BT175" s="514">
        <v>28.4</v>
      </c>
      <c r="BU175" s="2" t="s">
        <v>340</v>
      </c>
      <c r="BV175" s="435" t="s">
        <v>117</v>
      </c>
      <c r="BW175" s="2"/>
      <c r="BX175" s="518">
        <f t="shared" si="220"/>
        <v>28.690007293946024</v>
      </c>
      <c r="BY175" s="2" t="s">
        <v>292</v>
      </c>
      <c r="BZ175" s="531" t="e">
        <f t="shared" si="227"/>
        <v>#N/A</v>
      </c>
      <c r="CA175" s="2" t="s">
        <v>290</v>
      </c>
      <c r="CB175" s="553" t="s">
        <v>117</v>
      </c>
      <c r="CC175" s="2"/>
      <c r="CD175" s="435" t="s">
        <v>117</v>
      </c>
      <c r="CE175" s="2"/>
      <c r="CF175" s="435" t="s">
        <v>117</v>
      </c>
      <c r="CG175" s="2"/>
      <c r="CH175" s="435" t="s">
        <v>117</v>
      </c>
      <c r="CI175" s="410"/>
    </row>
    <row r="176" spans="1:87" ht="12.75">
      <c r="A176" s="55" t="s">
        <v>54</v>
      </c>
      <c r="B176" s="359" t="e">
        <f>HLOOKUP('HEALTH INEQUALITIES TOOL'!$C$5,LookUpData!$B$1:$CH$256,LookUpData!CN176,FALSE)</f>
        <v>#N/A</v>
      </c>
      <c r="C176" s="2" t="s">
        <v>343</v>
      </c>
      <c r="D176" s="363" t="e">
        <f>LookUpData!CI176*B176</f>
        <v>#N/A</v>
      </c>
      <c r="E176" s="2" t="s">
        <v>350</v>
      </c>
      <c r="F176" s="406"/>
      <c r="G176" s="2"/>
      <c r="H176" s="87"/>
      <c r="I176" s="2"/>
      <c r="J176" s="583"/>
      <c r="K176" s="2"/>
      <c r="L176" s="440"/>
      <c r="M176" s="2"/>
      <c r="N176" s="175"/>
      <c r="O176" s="2"/>
      <c r="P176" s="172"/>
      <c r="Q176" s="44"/>
      <c r="R176" s="124"/>
      <c r="S176" s="2"/>
      <c r="T176" s="124"/>
      <c r="U176" s="2"/>
      <c r="V176" s="452"/>
      <c r="W176" s="44"/>
      <c r="X176" s="468" t="e">
        <f t="shared" si="170"/>
        <v>#N/A</v>
      </c>
      <c r="Y176" s="126" t="s">
        <v>102</v>
      </c>
      <c r="Z176" s="152" t="e">
        <f t="shared" si="171"/>
        <v>#N/A</v>
      </c>
      <c r="AA176" s="142">
        <v>75</v>
      </c>
      <c r="AB176" s="147">
        <v>0.5</v>
      </c>
      <c r="AC176" s="142">
        <v>5</v>
      </c>
      <c r="AD176" s="152" t="e">
        <f t="shared" si="172"/>
        <v>#N/A</v>
      </c>
      <c r="AE176" s="152" t="e">
        <f t="shared" si="178"/>
        <v>#N/A</v>
      </c>
      <c r="AF176" s="142" t="e">
        <f t="shared" si="208"/>
        <v>#N/A</v>
      </c>
      <c r="AG176" s="142" t="e">
        <f t="shared" si="204"/>
        <v>#N/A</v>
      </c>
      <c r="AH176" s="142" t="e">
        <f t="shared" si="205"/>
        <v>#N/A</v>
      </c>
      <c r="AI176" s="141" t="e">
        <f>SUM(AH176:AH$178)</f>
        <v>#N/A</v>
      </c>
      <c r="AJ176" s="172"/>
      <c r="AK176" s="126"/>
      <c r="AL176" s="451"/>
      <c r="AM176" s="126"/>
      <c r="AN176" s="172"/>
      <c r="AO176" s="164"/>
      <c r="AP176" s="391"/>
      <c r="AQ176" s="126"/>
      <c r="AR176" s="192"/>
      <c r="AS176" s="126"/>
      <c r="AT176" s="560"/>
      <c r="AU176" s="561"/>
      <c r="AV176" s="560"/>
      <c r="AW176" s="561"/>
      <c r="AX176" s="562"/>
      <c r="AY176" s="126"/>
      <c r="AZ176" s="195"/>
      <c r="BA176" s="126"/>
      <c r="BB176" s="172"/>
      <c r="BC176" s="126"/>
      <c r="BD176" s="172"/>
      <c r="BE176" s="126"/>
      <c r="BF176" s="172"/>
      <c r="BG176" s="126"/>
      <c r="BH176" s="142" t="e">
        <f>D176</f>
        <v>#N/A</v>
      </c>
      <c r="BI176" s="126" t="s">
        <v>336</v>
      </c>
      <c r="BJ176" s="196" t="e">
        <f t="shared" si="174"/>
        <v>#N/A</v>
      </c>
      <c r="BK176" s="126" t="s">
        <v>338</v>
      </c>
      <c r="BL176" s="152" t="e">
        <f t="shared" si="175"/>
        <v>#N/A</v>
      </c>
      <c r="BM176" s="152" t="e">
        <f t="shared" si="180"/>
        <v>#N/A</v>
      </c>
      <c r="BN176" s="142" t="e">
        <f t="shared" si="209"/>
        <v>#N/A</v>
      </c>
      <c r="BO176" s="142" t="e">
        <f t="shared" si="206"/>
        <v>#N/A</v>
      </c>
      <c r="BP176" s="142" t="e">
        <f t="shared" si="207"/>
        <v>#N/A</v>
      </c>
      <c r="BQ176" s="142" t="e">
        <f>SUM(BP176:$BP$178)</f>
        <v>#N/A</v>
      </c>
      <c r="BR176" s="213" t="e">
        <f t="shared" si="182"/>
        <v>#N/A</v>
      </c>
      <c r="BS176" s="270" t="e">
        <f t="shared" si="177"/>
        <v>#N/A</v>
      </c>
      <c r="BT176" s="82"/>
      <c r="BU176" s="126"/>
      <c r="BV176" s="440"/>
      <c r="BW176" s="2"/>
      <c r="BX176" s="520"/>
      <c r="BY176" s="2"/>
      <c r="BZ176" s="530"/>
      <c r="CA176" s="2"/>
      <c r="CB176" s="555"/>
      <c r="CC176" s="2"/>
      <c r="CD176" s="440"/>
      <c r="CE176" s="2"/>
      <c r="CF176" s="440"/>
      <c r="CG176" s="2"/>
      <c r="CH176" s="440"/>
      <c r="CI176" s="410"/>
    </row>
    <row r="177" spans="1:87" ht="12.75">
      <c r="A177" s="55" t="s">
        <v>55</v>
      </c>
      <c r="B177" s="359" t="e">
        <f>HLOOKUP('HEALTH INEQUALITIES TOOL'!$C$5,LookUpData!$B$1:$CH$256,LookUpData!CN177,FALSE)</f>
        <v>#N/A</v>
      </c>
      <c r="C177" s="2" t="s">
        <v>343</v>
      </c>
      <c r="D177" s="363" t="e">
        <f>LookUpData!CI177*B177</f>
        <v>#N/A</v>
      </c>
      <c r="E177" s="2" t="s">
        <v>350</v>
      </c>
      <c r="F177" s="406"/>
      <c r="G177" s="2"/>
      <c r="H177" s="87"/>
      <c r="I177" s="2"/>
      <c r="J177" s="583"/>
      <c r="K177" s="2"/>
      <c r="L177" s="440"/>
      <c r="M177" s="2"/>
      <c r="N177" s="175"/>
      <c r="O177" s="2"/>
      <c r="P177" s="172"/>
      <c r="Q177" s="44"/>
      <c r="R177" s="124"/>
      <c r="S177" s="2"/>
      <c r="T177" s="124"/>
      <c r="U177" s="2"/>
      <c r="V177" s="452"/>
      <c r="W177" s="44"/>
      <c r="X177" s="468" t="e">
        <f t="shared" si="170"/>
        <v>#N/A</v>
      </c>
      <c r="Y177" s="126" t="s">
        <v>102</v>
      </c>
      <c r="Z177" s="152" t="e">
        <f t="shared" si="171"/>
        <v>#N/A</v>
      </c>
      <c r="AA177" s="142">
        <v>80</v>
      </c>
      <c r="AB177" s="147">
        <v>0.5</v>
      </c>
      <c r="AC177" s="142">
        <v>5</v>
      </c>
      <c r="AD177" s="152" t="e">
        <f t="shared" si="172"/>
        <v>#N/A</v>
      </c>
      <c r="AE177" s="152" t="e">
        <f t="shared" si="178"/>
        <v>#N/A</v>
      </c>
      <c r="AF177" s="142" t="e">
        <f t="shared" si="208"/>
        <v>#N/A</v>
      </c>
      <c r="AG177" s="142" t="e">
        <f t="shared" si="204"/>
        <v>#N/A</v>
      </c>
      <c r="AH177" s="142" t="e">
        <f t="shared" si="205"/>
        <v>#N/A</v>
      </c>
      <c r="AI177" s="141" t="e">
        <f>SUM(AH177:AH$178)</f>
        <v>#N/A</v>
      </c>
      <c r="AJ177" s="172"/>
      <c r="AK177" s="126"/>
      <c r="AL177" s="451"/>
      <c r="AM177" s="126"/>
      <c r="AN177" s="172"/>
      <c r="AO177" s="164"/>
      <c r="AP177" s="391"/>
      <c r="AQ177" s="126"/>
      <c r="AR177" s="192"/>
      <c r="AS177" s="126"/>
      <c r="AT177" s="560"/>
      <c r="AU177" s="561"/>
      <c r="AV177" s="560"/>
      <c r="AW177" s="561"/>
      <c r="AX177" s="562"/>
      <c r="AY177" s="126"/>
      <c r="AZ177" s="195"/>
      <c r="BA177" s="126"/>
      <c r="BB177" s="172"/>
      <c r="BC177" s="126"/>
      <c r="BD177" s="172"/>
      <c r="BE177" s="126"/>
      <c r="BF177" s="172"/>
      <c r="BG177" s="126"/>
      <c r="BH177" s="142" t="e">
        <f>D177</f>
        <v>#N/A</v>
      </c>
      <c r="BI177" s="126" t="s">
        <v>336</v>
      </c>
      <c r="BJ177" s="196" t="e">
        <f t="shared" si="174"/>
        <v>#N/A</v>
      </c>
      <c r="BK177" s="126" t="s">
        <v>338</v>
      </c>
      <c r="BL177" s="152" t="e">
        <f t="shared" si="175"/>
        <v>#N/A</v>
      </c>
      <c r="BM177" s="152" t="e">
        <f t="shared" si="180"/>
        <v>#N/A</v>
      </c>
      <c r="BN177" s="142" t="e">
        <f t="shared" si="209"/>
        <v>#N/A</v>
      </c>
      <c r="BO177" s="142" t="e">
        <f t="shared" si="206"/>
        <v>#N/A</v>
      </c>
      <c r="BP177" s="142" t="e">
        <f t="shared" si="207"/>
        <v>#N/A</v>
      </c>
      <c r="BQ177" s="142" t="e">
        <f>SUM(BP177:$BP$178)</f>
        <v>#N/A</v>
      </c>
      <c r="BR177" s="213" t="e">
        <f t="shared" si="182"/>
        <v>#N/A</v>
      </c>
      <c r="BS177" s="270" t="e">
        <f t="shared" si="177"/>
        <v>#N/A</v>
      </c>
      <c r="BT177" s="82"/>
      <c r="BU177" s="126"/>
      <c r="BV177" s="440"/>
      <c r="BW177" s="2"/>
      <c r="BX177" s="520"/>
      <c r="BY177" s="2"/>
      <c r="BZ177" s="530"/>
      <c r="CA177" s="2"/>
      <c r="CB177" s="555"/>
      <c r="CC177" s="2"/>
      <c r="CD177" s="440"/>
      <c r="CE177" s="2"/>
      <c r="CF177" s="440"/>
      <c r="CG177" s="2"/>
      <c r="CH177" s="440"/>
      <c r="CI177" s="410"/>
    </row>
    <row r="178" spans="1:87" ht="13.5" thickBot="1">
      <c r="A178" s="55" t="s">
        <v>91</v>
      </c>
      <c r="B178" s="360" t="e">
        <f>HLOOKUP('HEALTH INEQUALITIES TOOL'!$C$5,LookUpData!$B$1:$CH$256,LookUpData!CN178,FALSE)</f>
        <v>#N/A</v>
      </c>
      <c r="C178" s="2" t="s">
        <v>343</v>
      </c>
      <c r="D178" s="363" t="e">
        <f>LookUpData!CI178*B178</f>
        <v>#N/A</v>
      </c>
      <c r="E178" s="2" t="s">
        <v>350</v>
      </c>
      <c r="F178" s="406"/>
      <c r="G178" s="2"/>
      <c r="H178" s="87"/>
      <c r="I178" s="2"/>
      <c r="J178" s="583"/>
      <c r="K178" s="2"/>
      <c r="L178" s="440"/>
      <c r="M178" s="2"/>
      <c r="N178" s="175"/>
      <c r="O178" s="2"/>
      <c r="P178" s="172"/>
      <c r="Q178" s="44"/>
      <c r="R178" s="124"/>
      <c r="S178" s="2"/>
      <c r="T178" s="124"/>
      <c r="U178" s="2"/>
      <c r="V178" s="452"/>
      <c r="W178" s="44"/>
      <c r="X178" s="468" t="e">
        <f t="shared" si="170"/>
        <v>#N/A</v>
      </c>
      <c r="Y178" s="126" t="s">
        <v>102</v>
      </c>
      <c r="Z178" s="152" t="e">
        <f t="shared" si="171"/>
        <v>#N/A</v>
      </c>
      <c r="AA178" s="142">
        <v>85</v>
      </c>
      <c r="AB178" s="147">
        <v>0.5</v>
      </c>
      <c r="AC178" s="142" t="e">
        <f>2/Z178</f>
        <v>#N/A</v>
      </c>
      <c r="AD178" s="152" t="e">
        <f t="shared" si="172"/>
        <v>#N/A</v>
      </c>
      <c r="AE178" s="152" t="e">
        <f t="shared" si="178"/>
        <v>#N/A</v>
      </c>
      <c r="AF178" s="142" t="e">
        <f t="shared" si="208"/>
        <v>#N/A</v>
      </c>
      <c r="AG178" s="142" t="e">
        <f>AF178</f>
        <v>#N/A</v>
      </c>
      <c r="AH178" s="142" t="e">
        <f>AC178*(AB178*AG178)</f>
        <v>#N/A</v>
      </c>
      <c r="AI178" s="141" t="e">
        <f>SUM(AH178:AH$178)</f>
        <v>#N/A</v>
      </c>
      <c r="AJ178" s="172"/>
      <c r="AK178" s="126"/>
      <c r="AL178" s="451"/>
      <c r="AM178" s="126"/>
      <c r="AN178" s="172"/>
      <c r="AO178" s="164"/>
      <c r="AP178" s="391"/>
      <c r="AQ178" s="126"/>
      <c r="AR178" s="192"/>
      <c r="AS178" s="160"/>
      <c r="AT178" s="560"/>
      <c r="AU178" s="561"/>
      <c r="AV178" s="566"/>
      <c r="AW178" s="561"/>
      <c r="AX178" s="562"/>
      <c r="AY178" s="126"/>
      <c r="AZ178" s="195"/>
      <c r="BA178" s="126"/>
      <c r="BB178" s="172"/>
      <c r="BC178" s="126"/>
      <c r="BD178" s="172"/>
      <c r="BE178" s="126"/>
      <c r="BF178" s="172"/>
      <c r="BG178" s="126"/>
      <c r="BH178" s="142" t="e">
        <f>D178</f>
        <v>#N/A</v>
      </c>
      <c r="BI178" s="126" t="s">
        <v>336</v>
      </c>
      <c r="BJ178" s="196" t="e">
        <f t="shared" si="174"/>
        <v>#N/A</v>
      </c>
      <c r="BK178" s="126" t="s">
        <v>338</v>
      </c>
      <c r="BL178" s="152" t="e">
        <f t="shared" si="175"/>
        <v>#N/A</v>
      </c>
      <c r="BM178" s="152" t="e">
        <f t="shared" si="180"/>
        <v>#N/A</v>
      </c>
      <c r="BN178" s="142" t="e">
        <f t="shared" si="209"/>
        <v>#N/A</v>
      </c>
      <c r="BO178" s="142" t="e">
        <f>BN178</f>
        <v>#N/A</v>
      </c>
      <c r="BP178" s="142" t="e">
        <f>AC178*(AB178*BO178)</f>
        <v>#N/A</v>
      </c>
      <c r="BQ178" s="142" t="e">
        <f>SUM(BP178:$BP$178)</f>
        <v>#N/A</v>
      </c>
      <c r="BR178" s="213" t="e">
        <f t="shared" si="182"/>
        <v>#N/A</v>
      </c>
      <c r="BS178" s="270" t="e">
        <f t="shared" si="177"/>
        <v>#N/A</v>
      </c>
      <c r="BT178" s="82"/>
      <c r="BU178" s="126"/>
      <c r="BV178" s="440"/>
      <c r="BW178" s="2"/>
      <c r="BX178" s="520"/>
      <c r="BY178" s="2"/>
      <c r="BZ178" s="530"/>
      <c r="CA178" s="2"/>
      <c r="CB178" s="555"/>
      <c r="CC178" s="2"/>
      <c r="CD178" s="440"/>
      <c r="CE178" s="2"/>
      <c r="CF178" s="440"/>
      <c r="CG178" s="2"/>
      <c r="CH178" s="440"/>
      <c r="CI178" s="410"/>
    </row>
    <row r="179" spans="1:87" ht="13.5" thickBot="1">
      <c r="A179" s="21" t="s">
        <v>77</v>
      </c>
      <c r="B179" s="361"/>
      <c r="C179" s="53"/>
      <c r="D179" s="362">
        <f>LookUpData!CI179*B179</f>
        <v>0</v>
      </c>
      <c r="E179" s="53"/>
      <c r="F179" s="405"/>
      <c r="G179" s="53"/>
      <c r="H179" s="86"/>
      <c r="I179" s="53"/>
      <c r="J179" s="582"/>
      <c r="K179" s="53"/>
      <c r="L179" s="441"/>
      <c r="M179" s="53"/>
      <c r="N179" s="112"/>
      <c r="O179" s="53"/>
      <c r="P179" s="171"/>
      <c r="Q179" s="54"/>
      <c r="R179" s="53"/>
      <c r="S179" s="53"/>
      <c r="T179" s="123"/>
      <c r="U179" s="53"/>
      <c r="V179" s="454"/>
      <c r="W179" s="54"/>
      <c r="X179" s="467"/>
      <c r="Y179" s="476"/>
      <c r="Z179" s="151"/>
      <c r="AA179" s="151"/>
      <c r="AB179" s="151"/>
      <c r="AC179" s="151"/>
      <c r="AD179" s="151"/>
      <c r="AE179" s="151"/>
      <c r="AF179" s="151"/>
      <c r="AG179" s="151"/>
      <c r="AH179" s="151"/>
      <c r="AI179" s="150"/>
      <c r="AJ179" s="171"/>
      <c r="AK179" s="162"/>
      <c r="AL179" s="478"/>
      <c r="AM179" s="162"/>
      <c r="AN179" s="171"/>
      <c r="AO179" s="166"/>
      <c r="AP179" s="390"/>
      <c r="AQ179" s="162"/>
      <c r="AR179" s="190"/>
      <c r="AS179" s="162"/>
      <c r="AT179" s="567"/>
      <c r="AU179" s="568"/>
      <c r="AV179" s="567"/>
      <c r="AW179" s="568"/>
      <c r="AX179" s="569"/>
      <c r="AY179" s="162"/>
      <c r="AZ179" s="149"/>
      <c r="BA179" s="162"/>
      <c r="BB179" s="151"/>
      <c r="BC179" s="162"/>
      <c r="BD179" s="151"/>
      <c r="BE179" s="162"/>
      <c r="BF179" s="151"/>
      <c r="BG179" s="162"/>
      <c r="BH179" s="151"/>
      <c r="BI179" s="162"/>
      <c r="BJ179" s="199"/>
      <c r="BK179" s="162"/>
      <c r="BL179" s="151"/>
      <c r="BM179" s="151"/>
      <c r="BN179" s="151"/>
      <c r="BO179" s="151"/>
      <c r="BP179" s="151"/>
      <c r="BQ179" s="151"/>
      <c r="BR179" s="215"/>
      <c r="BS179" s="215"/>
      <c r="BT179" s="396"/>
      <c r="BU179" s="162"/>
      <c r="BV179" s="441"/>
      <c r="BW179" s="53"/>
      <c r="BX179" s="519"/>
      <c r="BY179" s="53"/>
      <c r="BZ179" s="529"/>
      <c r="CA179" s="53"/>
      <c r="CB179" s="556"/>
      <c r="CC179" s="53"/>
      <c r="CD179" s="441"/>
      <c r="CE179" s="53"/>
      <c r="CF179" s="441"/>
      <c r="CG179" s="53"/>
      <c r="CH179" s="441"/>
      <c r="CI179" s="413"/>
    </row>
    <row r="180" spans="1:87" ht="12.75">
      <c r="A180" s="55" t="s">
        <v>82</v>
      </c>
      <c r="B180" s="359" t="e">
        <f>HLOOKUP('HEALTH INEQUALITIES TOOL'!$C$5,LookUpData!$B$1:$CH$256,LookUpData!CN180,FALSE)</f>
        <v>#N/A</v>
      </c>
      <c r="C180" s="2" t="s">
        <v>343</v>
      </c>
      <c r="D180" s="363" t="e">
        <f>LookUpData!CI180*B180</f>
        <v>#N/A</v>
      </c>
      <c r="E180" s="2" t="s">
        <v>350</v>
      </c>
      <c r="F180" s="406"/>
      <c r="G180" s="2"/>
      <c r="H180" s="87"/>
      <c r="I180" s="2"/>
      <c r="J180" s="583"/>
      <c r="K180" s="2"/>
      <c r="L180" s="440"/>
      <c r="M180" s="2"/>
      <c r="N180" s="175"/>
      <c r="O180" s="2"/>
      <c r="P180" s="172"/>
      <c r="Q180" s="44"/>
      <c r="R180" s="124"/>
      <c r="S180" s="2"/>
      <c r="T180" s="124"/>
      <c r="U180" s="2"/>
      <c r="V180" s="452"/>
      <c r="W180" s="44"/>
      <c r="X180" s="468" t="e">
        <f aca="true" t="shared" si="228" ref="X180:X217">AI180/AF180</f>
        <v>#N/A</v>
      </c>
      <c r="Y180" s="126" t="s">
        <v>102</v>
      </c>
      <c r="Z180" s="152" t="e">
        <f aca="true" t="shared" si="229" ref="Z180:Z217">D180/B180</f>
        <v>#N/A</v>
      </c>
      <c r="AA180" s="142">
        <v>0</v>
      </c>
      <c r="AB180" s="147">
        <v>0.1</v>
      </c>
      <c r="AC180" s="142">
        <v>1</v>
      </c>
      <c r="AD180" s="152" t="e">
        <f aca="true" t="shared" si="230" ref="AD180:AD217">(AC180*Z180)/(1+AC180*(1-AB180)*Z180)</f>
        <v>#N/A</v>
      </c>
      <c r="AE180" s="152" t="e">
        <f>1-AD180</f>
        <v>#N/A</v>
      </c>
      <c r="AF180" s="142">
        <v>100000</v>
      </c>
      <c r="AG180" s="142" t="e">
        <f>AF180-AF181</f>
        <v>#N/A</v>
      </c>
      <c r="AH180" s="142" t="e">
        <f aca="true" t="shared" si="231" ref="AH180:AH197">AC180*(AF181+(AB180*AG180))</f>
        <v>#N/A</v>
      </c>
      <c r="AI180" s="141" t="e">
        <f>SUM(AH180:AH$198)</f>
        <v>#N/A</v>
      </c>
      <c r="AJ180" s="172"/>
      <c r="AK180" s="126"/>
      <c r="AL180" s="451"/>
      <c r="AM180" s="126"/>
      <c r="AN180" s="172"/>
      <c r="AO180" s="164"/>
      <c r="AP180" s="391"/>
      <c r="AQ180" s="126"/>
      <c r="AR180" s="192"/>
      <c r="AS180" s="126"/>
      <c r="AT180" s="560"/>
      <c r="AU180" s="561"/>
      <c r="AV180" s="560"/>
      <c r="AW180" s="561"/>
      <c r="AX180" s="562"/>
      <c r="AY180" s="126"/>
      <c r="AZ180" s="195"/>
      <c r="BA180" s="126"/>
      <c r="BB180" s="172"/>
      <c r="BC180" s="126"/>
      <c r="BD180" s="172"/>
      <c r="BE180" s="126"/>
      <c r="BF180" s="172"/>
      <c r="BG180" s="126"/>
      <c r="BH180" s="142" t="e">
        <f>D180</f>
        <v>#N/A</v>
      </c>
      <c r="BI180" s="126" t="s">
        <v>336</v>
      </c>
      <c r="BJ180" s="196" t="e">
        <f aca="true" t="shared" si="232" ref="BJ180:BJ217">BH180/B180</f>
        <v>#N/A</v>
      </c>
      <c r="BK180" s="126" t="s">
        <v>338</v>
      </c>
      <c r="BL180" s="152" t="e">
        <f aca="true" t="shared" si="233" ref="BL180:BL217">(AC180*BJ180)/(1+AC180*(1-AB180)*BJ180)</f>
        <v>#N/A</v>
      </c>
      <c r="BM180" s="152" t="e">
        <f>1-BL180</f>
        <v>#N/A</v>
      </c>
      <c r="BN180" s="142">
        <v>100000</v>
      </c>
      <c r="BO180" s="142" t="e">
        <f>BN180-BN181</f>
        <v>#N/A</v>
      </c>
      <c r="BP180" s="142" t="e">
        <f aca="true" t="shared" si="234" ref="BP180:BP197">AC180*(BN181+(AB180*BO180))</f>
        <v>#N/A</v>
      </c>
      <c r="BQ180" s="142" t="e">
        <f>SUM(BP180:$BP$198)</f>
        <v>#N/A</v>
      </c>
      <c r="BR180" s="213" t="e">
        <f>BQ180/BN180</f>
        <v>#N/A</v>
      </c>
      <c r="BS180" s="270" t="e">
        <f aca="true" t="shared" si="235" ref="BS180:BS217">D180-BH180</f>
        <v>#N/A</v>
      </c>
      <c r="BT180" s="82"/>
      <c r="BU180" s="126"/>
      <c r="BV180" s="440"/>
      <c r="BW180" s="2"/>
      <c r="BX180" s="520"/>
      <c r="BY180" s="2"/>
      <c r="BZ180" s="530"/>
      <c r="CA180" s="2"/>
      <c r="CB180" s="555"/>
      <c r="CC180" s="2"/>
      <c r="CD180" s="440"/>
      <c r="CE180" s="2"/>
      <c r="CF180" s="440"/>
      <c r="CG180" s="2"/>
      <c r="CH180" s="440"/>
      <c r="CI180" s="410"/>
    </row>
    <row r="181" spans="1:87" ht="12.75">
      <c r="A181" s="55" t="s">
        <v>83</v>
      </c>
      <c r="B181" s="359" t="e">
        <f>HLOOKUP('HEALTH INEQUALITIES TOOL'!$C$5,LookUpData!$B$1:$CH$256,LookUpData!CN181,FALSE)</f>
        <v>#N/A</v>
      </c>
      <c r="C181" s="2" t="s">
        <v>343</v>
      </c>
      <c r="D181" s="363" t="e">
        <f>LookUpData!CI181*B181</f>
        <v>#N/A</v>
      </c>
      <c r="E181" s="2" t="s">
        <v>350</v>
      </c>
      <c r="F181" s="406"/>
      <c r="G181" s="2"/>
      <c r="H181" s="87"/>
      <c r="I181" s="2"/>
      <c r="J181" s="583"/>
      <c r="K181" s="2"/>
      <c r="L181" s="440"/>
      <c r="M181" s="2"/>
      <c r="N181" s="175"/>
      <c r="O181" s="2"/>
      <c r="P181" s="172"/>
      <c r="Q181" s="44"/>
      <c r="R181" s="124"/>
      <c r="S181" s="2"/>
      <c r="T181" s="124"/>
      <c r="U181" s="2"/>
      <c r="V181" s="452"/>
      <c r="W181" s="44"/>
      <c r="X181" s="468" t="e">
        <f t="shared" si="228"/>
        <v>#N/A</v>
      </c>
      <c r="Y181" s="126" t="s">
        <v>102</v>
      </c>
      <c r="Z181" s="152" t="e">
        <f t="shared" si="229"/>
        <v>#N/A</v>
      </c>
      <c r="AA181" s="142">
        <v>1</v>
      </c>
      <c r="AB181" s="147">
        <v>0.5</v>
      </c>
      <c r="AC181" s="142">
        <v>4</v>
      </c>
      <c r="AD181" s="152" t="e">
        <f t="shared" si="230"/>
        <v>#N/A</v>
      </c>
      <c r="AE181" s="152" t="e">
        <f aca="true" t="shared" si="236" ref="AE181:AE217">1-AD181</f>
        <v>#N/A</v>
      </c>
      <c r="AF181" s="142" t="e">
        <f>AF180*AE180</f>
        <v>#N/A</v>
      </c>
      <c r="AG181" s="142" t="e">
        <f aca="true" t="shared" si="237" ref="AG181:AG197">AF181-AF182</f>
        <v>#N/A</v>
      </c>
      <c r="AH181" s="142" t="e">
        <f t="shared" si="231"/>
        <v>#N/A</v>
      </c>
      <c r="AI181" s="141" t="e">
        <f>SUM(AH181:AH$198)</f>
        <v>#N/A</v>
      </c>
      <c r="AJ181" s="172"/>
      <c r="AK181" s="126"/>
      <c r="AL181" s="451"/>
      <c r="AM181" s="126"/>
      <c r="AN181" s="172"/>
      <c r="AO181" s="164"/>
      <c r="AP181" s="391"/>
      <c r="AQ181" s="126"/>
      <c r="AR181" s="192"/>
      <c r="AS181" s="126"/>
      <c r="AT181" s="560"/>
      <c r="AU181" s="561"/>
      <c r="AV181" s="560"/>
      <c r="AW181" s="561"/>
      <c r="AX181" s="562"/>
      <c r="AY181" s="126"/>
      <c r="AZ181" s="195"/>
      <c r="BA181" s="126"/>
      <c r="BB181" s="172"/>
      <c r="BC181" s="126"/>
      <c r="BD181" s="172"/>
      <c r="BE181" s="126"/>
      <c r="BF181" s="172"/>
      <c r="BG181" s="126"/>
      <c r="BH181" s="142" t="e">
        <f>D181</f>
        <v>#N/A</v>
      </c>
      <c r="BI181" s="126" t="s">
        <v>336</v>
      </c>
      <c r="BJ181" s="196" t="e">
        <f t="shared" si="232"/>
        <v>#N/A</v>
      </c>
      <c r="BK181" s="126" t="s">
        <v>338</v>
      </c>
      <c r="BL181" s="152" t="e">
        <f t="shared" si="233"/>
        <v>#N/A</v>
      </c>
      <c r="BM181" s="152" t="e">
        <f aca="true" t="shared" si="238" ref="BM181:BM217">1-BL181</f>
        <v>#N/A</v>
      </c>
      <c r="BN181" s="142" t="e">
        <f>BN180*BM180</f>
        <v>#N/A</v>
      </c>
      <c r="BO181" s="142" t="e">
        <f aca="true" t="shared" si="239" ref="BO181:BO197">BN181-BN182</f>
        <v>#N/A</v>
      </c>
      <c r="BP181" s="142" t="e">
        <f t="shared" si="234"/>
        <v>#N/A</v>
      </c>
      <c r="BQ181" s="142" t="e">
        <f>SUM(BP181:$BP$198)</f>
        <v>#N/A</v>
      </c>
      <c r="BR181" s="213" t="e">
        <f aca="true" t="shared" si="240" ref="BR181:BR217">BQ181/BN181</f>
        <v>#N/A</v>
      </c>
      <c r="BS181" s="270" t="e">
        <f t="shared" si="235"/>
        <v>#N/A</v>
      </c>
      <c r="BT181" s="82"/>
      <c r="BU181" s="126"/>
      <c r="BV181" s="440"/>
      <c r="BW181" s="2"/>
      <c r="BX181" s="520"/>
      <c r="BY181" s="2"/>
      <c r="BZ181" s="530"/>
      <c r="CA181" s="2"/>
      <c r="CB181" s="555"/>
      <c r="CC181" s="2"/>
      <c r="CD181" s="440"/>
      <c r="CE181" s="2"/>
      <c r="CF181" s="440"/>
      <c r="CG181" s="2"/>
      <c r="CH181" s="440"/>
      <c r="CI181" s="410"/>
    </row>
    <row r="182" spans="1:87" ht="12.75">
      <c r="A182" s="55" t="s">
        <v>84</v>
      </c>
      <c r="B182" s="359" t="e">
        <f>HLOOKUP('HEALTH INEQUALITIES TOOL'!$C$5,LookUpData!$B$1:$CH$256,LookUpData!CN182,FALSE)</f>
        <v>#N/A</v>
      </c>
      <c r="C182" s="2" t="s">
        <v>343</v>
      </c>
      <c r="D182" s="363" t="e">
        <f>LookUpData!CI182*B182</f>
        <v>#N/A</v>
      </c>
      <c r="E182" s="2" t="s">
        <v>350</v>
      </c>
      <c r="F182" s="406"/>
      <c r="G182" s="2"/>
      <c r="H182" s="87"/>
      <c r="I182" s="2"/>
      <c r="J182" s="583"/>
      <c r="K182" s="2"/>
      <c r="L182" s="440"/>
      <c r="M182" s="2"/>
      <c r="N182" s="175"/>
      <c r="O182" s="2"/>
      <c r="P182" s="172"/>
      <c r="Q182" s="44"/>
      <c r="R182" s="124"/>
      <c r="S182" s="2"/>
      <c r="T182" s="124"/>
      <c r="U182" s="2"/>
      <c r="V182" s="452"/>
      <c r="W182" s="44"/>
      <c r="X182" s="468" t="e">
        <f t="shared" si="228"/>
        <v>#N/A</v>
      </c>
      <c r="Y182" s="126" t="s">
        <v>102</v>
      </c>
      <c r="Z182" s="152" t="e">
        <f t="shared" si="229"/>
        <v>#N/A</v>
      </c>
      <c r="AA182" s="142">
        <v>5</v>
      </c>
      <c r="AB182" s="147">
        <v>0.5</v>
      </c>
      <c r="AC182" s="142">
        <v>5</v>
      </c>
      <c r="AD182" s="152" t="e">
        <f t="shared" si="230"/>
        <v>#N/A</v>
      </c>
      <c r="AE182" s="152" t="e">
        <f t="shared" si="236"/>
        <v>#N/A</v>
      </c>
      <c r="AF182" s="142" t="e">
        <f aca="true" t="shared" si="241" ref="AF182:AF198">AF181*AE181</f>
        <v>#N/A</v>
      </c>
      <c r="AG182" s="142" t="e">
        <f t="shared" si="237"/>
        <v>#N/A</v>
      </c>
      <c r="AH182" s="142" t="e">
        <f t="shared" si="231"/>
        <v>#N/A</v>
      </c>
      <c r="AI182" s="141" t="e">
        <f>SUM(AH182:AH$198)</f>
        <v>#N/A</v>
      </c>
      <c r="AJ182" s="172"/>
      <c r="AK182" s="126"/>
      <c r="AL182" s="451"/>
      <c r="AM182" s="126"/>
      <c r="AN182" s="172"/>
      <c r="AO182" s="164"/>
      <c r="AP182" s="391"/>
      <c r="AQ182" s="126"/>
      <c r="AR182" s="192"/>
      <c r="AS182" s="126"/>
      <c r="AT182" s="560"/>
      <c r="AU182" s="561"/>
      <c r="AV182" s="560"/>
      <c r="AW182" s="561"/>
      <c r="AX182" s="562"/>
      <c r="AY182" s="126"/>
      <c r="AZ182" s="195"/>
      <c r="BA182" s="126"/>
      <c r="BB182" s="172"/>
      <c r="BC182" s="126"/>
      <c r="BD182" s="172"/>
      <c r="BE182" s="126"/>
      <c r="BF182" s="172"/>
      <c r="BG182" s="126"/>
      <c r="BH182" s="142" t="e">
        <f>D182</f>
        <v>#N/A</v>
      </c>
      <c r="BI182" s="126" t="s">
        <v>336</v>
      </c>
      <c r="BJ182" s="196" t="e">
        <f t="shared" si="232"/>
        <v>#N/A</v>
      </c>
      <c r="BK182" s="126" t="s">
        <v>338</v>
      </c>
      <c r="BL182" s="152" t="e">
        <f t="shared" si="233"/>
        <v>#N/A</v>
      </c>
      <c r="BM182" s="152" t="e">
        <f t="shared" si="238"/>
        <v>#N/A</v>
      </c>
      <c r="BN182" s="142" t="e">
        <f aca="true" t="shared" si="242" ref="BN182:BN198">BN181*BM181</f>
        <v>#N/A</v>
      </c>
      <c r="BO182" s="142" t="e">
        <f t="shared" si="239"/>
        <v>#N/A</v>
      </c>
      <c r="BP182" s="142" t="e">
        <f t="shared" si="234"/>
        <v>#N/A</v>
      </c>
      <c r="BQ182" s="142" t="e">
        <f>SUM(BP182:$BP$198)</f>
        <v>#N/A</v>
      </c>
      <c r="BR182" s="213" t="e">
        <f t="shared" si="240"/>
        <v>#N/A</v>
      </c>
      <c r="BS182" s="270" t="e">
        <f t="shared" si="235"/>
        <v>#N/A</v>
      </c>
      <c r="BT182" s="82"/>
      <c r="BU182" s="126"/>
      <c r="BV182" s="440"/>
      <c r="BW182" s="2"/>
      <c r="BX182" s="520"/>
      <c r="BY182" s="2"/>
      <c r="BZ182" s="530"/>
      <c r="CA182" s="2"/>
      <c r="CB182" s="555"/>
      <c r="CC182" s="2"/>
      <c r="CD182" s="440"/>
      <c r="CE182" s="2"/>
      <c r="CF182" s="440"/>
      <c r="CG182" s="2"/>
      <c r="CH182" s="440"/>
      <c r="CI182" s="410"/>
    </row>
    <row r="183" spans="1:87" ht="12.75">
      <c r="A183" s="55" t="s">
        <v>85</v>
      </c>
      <c r="B183" s="359" t="e">
        <f>HLOOKUP('HEALTH INEQUALITIES TOOL'!$C$5,LookUpData!$B$1:$CH$256,LookUpData!CN183,FALSE)</f>
        <v>#N/A</v>
      </c>
      <c r="C183" s="2" t="s">
        <v>343</v>
      </c>
      <c r="D183" s="363" t="e">
        <f>LookUpData!CI183*B183</f>
        <v>#N/A</v>
      </c>
      <c r="E183" s="2" t="s">
        <v>350</v>
      </c>
      <c r="F183" s="406"/>
      <c r="G183" s="2"/>
      <c r="H183" s="87"/>
      <c r="I183" s="2"/>
      <c r="J183" s="583"/>
      <c r="K183" s="2"/>
      <c r="L183" s="440"/>
      <c r="M183" s="2"/>
      <c r="N183" s="175"/>
      <c r="O183" s="2"/>
      <c r="P183" s="172"/>
      <c r="Q183" s="44"/>
      <c r="R183" s="124"/>
      <c r="S183" s="2"/>
      <c r="T183" s="124"/>
      <c r="U183" s="2"/>
      <c r="V183" s="452"/>
      <c r="W183" s="44"/>
      <c r="X183" s="468" t="e">
        <f t="shared" si="228"/>
        <v>#N/A</v>
      </c>
      <c r="Y183" s="126" t="s">
        <v>102</v>
      </c>
      <c r="Z183" s="152" t="e">
        <f t="shared" si="229"/>
        <v>#N/A</v>
      </c>
      <c r="AA183" s="142">
        <v>10</v>
      </c>
      <c r="AB183" s="147">
        <v>0.5</v>
      </c>
      <c r="AC183" s="142">
        <v>5</v>
      </c>
      <c r="AD183" s="152" t="e">
        <f t="shared" si="230"/>
        <v>#N/A</v>
      </c>
      <c r="AE183" s="152" t="e">
        <f t="shared" si="236"/>
        <v>#N/A</v>
      </c>
      <c r="AF183" s="142" t="e">
        <f t="shared" si="241"/>
        <v>#N/A</v>
      </c>
      <c r="AG183" s="142" t="e">
        <f t="shared" si="237"/>
        <v>#N/A</v>
      </c>
      <c r="AH183" s="142" t="e">
        <f t="shared" si="231"/>
        <v>#N/A</v>
      </c>
      <c r="AI183" s="141" t="e">
        <f>SUM(AH183:AH$198)</f>
        <v>#N/A</v>
      </c>
      <c r="AJ183" s="172"/>
      <c r="AK183" s="126"/>
      <c r="AL183" s="451"/>
      <c r="AM183" s="126"/>
      <c r="AN183" s="172"/>
      <c r="AO183" s="164"/>
      <c r="AP183" s="391"/>
      <c r="AQ183" s="126"/>
      <c r="AR183" s="192"/>
      <c r="AS183" s="126"/>
      <c r="AT183" s="560"/>
      <c r="AU183" s="561"/>
      <c r="AV183" s="560"/>
      <c r="AW183" s="561"/>
      <c r="AX183" s="562"/>
      <c r="AY183" s="126"/>
      <c r="AZ183" s="195"/>
      <c r="BA183" s="126"/>
      <c r="BB183" s="172"/>
      <c r="BC183" s="126"/>
      <c r="BD183" s="172"/>
      <c r="BE183" s="126"/>
      <c r="BF183" s="172"/>
      <c r="BG183" s="126"/>
      <c r="BH183" s="142" t="e">
        <f>D183</f>
        <v>#N/A</v>
      </c>
      <c r="BI183" s="126" t="s">
        <v>336</v>
      </c>
      <c r="BJ183" s="196" t="e">
        <f t="shared" si="232"/>
        <v>#N/A</v>
      </c>
      <c r="BK183" s="126" t="s">
        <v>338</v>
      </c>
      <c r="BL183" s="152" t="e">
        <f t="shared" si="233"/>
        <v>#N/A</v>
      </c>
      <c r="BM183" s="152" t="e">
        <f t="shared" si="238"/>
        <v>#N/A</v>
      </c>
      <c r="BN183" s="142" t="e">
        <f t="shared" si="242"/>
        <v>#N/A</v>
      </c>
      <c r="BO183" s="142" t="e">
        <f t="shared" si="239"/>
        <v>#N/A</v>
      </c>
      <c r="BP183" s="142" t="e">
        <f t="shared" si="234"/>
        <v>#N/A</v>
      </c>
      <c r="BQ183" s="142" t="e">
        <f>SUM(BP183:$BP$198)</f>
        <v>#N/A</v>
      </c>
      <c r="BR183" s="213" t="e">
        <f t="shared" si="240"/>
        <v>#N/A</v>
      </c>
      <c r="BS183" s="270" t="e">
        <f t="shared" si="235"/>
        <v>#N/A</v>
      </c>
      <c r="BT183" s="82"/>
      <c r="BU183" s="126"/>
      <c r="BV183" s="440"/>
      <c r="BW183" s="2"/>
      <c r="BX183" s="520"/>
      <c r="BY183" s="2"/>
      <c r="BZ183" s="530"/>
      <c r="CA183" s="2"/>
      <c r="CB183" s="555"/>
      <c r="CC183" s="2"/>
      <c r="CD183" s="440"/>
      <c r="CE183" s="2"/>
      <c r="CF183" s="440"/>
      <c r="CG183" s="2"/>
      <c r="CH183" s="440"/>
      <c r="CI183" s="410"/>
    </row>
    <row r="184" spans="1:87" ht="12.75">
      <c r="A184" s="55" t="s">
        <v>28</v>
      </c>
      <c r="B184" s="359" t="e">
        <f>HLOOKUP('HEALTH INEQUALITIES TOOL'!$C$5,LookUpData!$B$1:$CH$256,LookUpData!CN184,FALSE)</f>
        <v>#N/A</v>
      </c>
      <c r="C184" s="2" t="s">
        <v>343</v>
      </c>
      <c r="D184" s="363" t="e">
        <f>LookUpData!CI184*B184</f>
        <v>#N/A</v>
      </c>
      <c r="E184" s="2" t="s">
        <v>350</v>
      </c>
      <c r="F184" s="406"/>
      <c r="G184" s="2"/>
      <c r="H184" s="87"/>
      <c r="I184" s="2"/>
      <c r="J184" s="583"/>
      <c r="K184" s="2"/>
      <c r="L184" s="440"/>
      <c r="M184" s="2"/>
      <c r="N184" s="175"/>
      <c r="O184" s="2"/>
      <c r="P184" s="172"/>
      <c r="Q184" s="44"/>
      <c r="R184" s="124"/>
      <c r="S184" s="2"/>
      <c r="T184" s="124"/>
      <c r="U184" s="2"/>
      <c r="V184" s="452"/>
      <c r="W184" s="44"/>
      <c r="X184" s="468" t="e">
        <f t="shared" si="228"/>
        <v>#N/A</v>
      </c>
      <c r="Y184" s="126" t="s">
        <v>102</v>
      </c>
      <c r="Z184" s="152" t="e">
        <f t="shared" si="229"/>
        <v>#N/A</v>
      </c>
      <c r="AA184" s="142">
        <v>15</v>
      </c>
      <c r="AB184" s="147">
        <v>0.5</v>
      </c>
      <c r="AC184" s="142">
        <v>5</v>
      </c>
      <c r="AD184" s="152" t="e">
        <f t="shared" si="230"/>
        <v>#N/A</v>
      </c>
      <c r="AE184" s="152" t="e">
        <f t="shared" si="236"/>
        <v>#N/A</v>
      </c>
      <c r="AF184" s="142" t="e">
        <f t="shared" si="241"/>
        <v>#N/A</v>
      </c>
      <c r="AG184" s="142" t="e">
        <f t="shared" si="237"/>
        <v>#N/A</v>
      </c>
      <c r="AH184" s="142" t="e">
        <f t="shared" si="231"/>
        <v>#N/A</v>
      </c>
      <c r="AI184" s="141" t="e">
        <f>SUM(AH184:AH$198)</f>
        <v>#N/A</v>
      </c>
      <c r="AJ184" s="172"/>
      <c r="AK184" s="126"/>
      <c r="AL184" s="451"/>
      <c r="AM184" s="126"/>
      <c r="AN184" s="172"/>
      <c r="AO184" s="164"/>
      <c r="AP184" s="391"/>
      <c r="AQ184" s="126"/>
      <c r="AR184" s="192"/>
      <c r="AS184" s="126"/>
      <c r="AT184" s="560"/>
      <c r="AU184" s="561"/>
      <c r="AV184" s="560"/>
      <c r="AW184" s="561"/>
      <c r="AX184" s="562"/>
      <c r="AY184" s="126"/>
      <c r="AZ184" s="195"/>
      <c r="BA184" s="126"/>
      <c r="BB184" s="172"/>
      <c r="BC184" s="126"/>
      <c r="BD184" s="172"/>
      <c r="BE184" s="126"/>
      <c r="BF184" s="172"/>
      <c r="BG184" s="126"/>
      <c r="BH184" s="142" t="e">
        <f>D184</f>
        <v>#N/A</v>
      </c>
      <c r="BI184" s="126" t="s">
        <v>336</v>
      </c>
      <c r="BJ184" s="196" t="e">
        <f t="shared" si="232"/>
        <v>#N/A</v>
      </c>
      <c r="BK184" s="126" t="s">
        <v>338</v>
      </c>
      <c r="BL184" s="152" t="e">
        <f t="shared" si="233"/>
        <v>#N/A</v>
      </c>
      <c r="BM184" s="152" t="e">
        <f t="shared" si="238"/>
        <v>#N/A</v>
      </c>
      <c r="BN184" s="142" t="e">
        <f t="shared" si="242"/>
        <v>#N/A</v>
      </c>
      <c r="BO184" s="142" t="e">
        <f t="shared" si="239"/>
        <v>#N/A</v>
      </c>
      <c r="BP184" s="142" t="e">
        <f t="shared" si="234"/>
        <v>#N/A</v>
      </c>
      <c r="BQ184" s="142" t="e">
        <f>SUM(BP184:$BP$198)</f>
        <v>#N/A</v>
      </c>
      <c r="BR184" s="213" t="e">
        <f t="shared" si="240"/>
        <v>#N/A</v>
      </c>
      <c r="BS184" s="270" t="e">
        <f t="shared" si="235"/>
        <v>#N/A</v>
      </c>
      <c r="BT184" s="82"/>
      <c r="BU184" s="126"/>
      <c r="BV184" s="440"/>
      <c r="BW184" s="2"/>
      <c r="BX184" s="520"/>
      <c r="BY184" s="2"/>
      <c r="BZ184" s="530"/>
      <c r="CA184" s="2"/>
      <c r="CB184" s="555"/>
      <c r="CC184" s="2"/>
      <c r="CD184" s="440"/>
      <c r="CE184" s="2"/>
      <c r="CF184" s="440"/>
      <c r="CG184" s="2"/>
      <c r="CH184" s="440"/>
      <c r="CI184" s="410"/>
    </row>
    <row r="185" spans="1:87" ht="12.75">
      <c r="A185" s="55" t="s">
        <v>29</v>
      </c>
      <c r="B185" s="359" t="e">
        <f>HLOOKUP('HEALTH INEQUALITIES TOOL'!$C$5,LookUpData!$B$1:$CH$256,LookUpData!CN185,FALSE)</f>
        <v>#N/A</v>
      </c>
      <c r="C185" s="2" t="s">
        <v>343</v>
      </c>
      <c r="D185" s="363" t="e">
        <f>LookUpData!CI185*B185</f>
        <v>#N/A</v>
      </c>
      <c r="E185" s="2" t="s">
        <v>350</v>
      </c>
      <c r="F185" s="401" t="e">
        <f>B185</f>
        <v>#N/A</v>
      </c>
      <c r="G185" s="2"/>
      <c r="H185" s="88">
        <v>0.092</v>
      </c>
      <c r="I185" s="2" t="s">
        <v>134</v>
      </c>
      <c r="J185" s="585">
        <v>0.4</v>
      </c>
      <c r="K185" s="2" t="s">
        <v>300</v>
      </c>
      <c r="L185" s="435" t="s">
        <v>117</v>
      </c>
      <c r="M185" s="2"/>
      <c r="N185" s="429">
        <f aca="true" t="shared" si="243" ref="N185:N195">H185*L$14</f>
        <v>0.08382848392036754</v>
      </c>
      <c r="O185" s="2" t="s">
        <v>137</v>
      </c>
      <c r="P185" s="168" t="e">
        <f aca="true" t="shared" si="244" ref="P185:P195">N185*F185</f>
        <v>#N/A</v>
      </c>
      <c r="Q185" s="44" t="s">
        <v>138</v>
      </c>
      <c r="R185" s="125" t="e">
        <f aca="true" t="shared" si="245" ref="R185:R195">P185*($R$3/$P$3)</f>
        <v>#N/A</v>
      </c>
      <c r="S185" s="2" t="s">
        <v>146</v>
      </c>
      <c r="T185" s="119" t="e">
        <f aca="true" t="shared" si="246" ref="T185:T195">R185*J185</f>
        <v>#N/A</v>
      </c>
      <c r="U185" s="2" t="s">
        <v>105</v>
      </c>
      <c r="V185" s="444" t="s">
        <v>117</v>
      </c>
      <c r="W185" s="44"/>
      <c r="X185" s="468" t="e">
        <f t="shared" si="228"/>
        <v>#N/A</v>
      </c>
      <c r="Y185" s="126" t="s">
        <v>102</v>
      </c>
      <c r="Z185" s="152" t="e">
        <f t="shared" si="229"/>
        <v>#N/A</v>
      </c>
      <c r="AA185" s="142">
        <v>20</v>
      </c>
      <c r="AB185" s="147">
        <v>0.5</v>
      </c>
      <c r="AC185" s="142">
        <v>5</v>
      </c>
      <c r="AD185" s="152" t="e">
        <f t="shared" si="230"/>
        <v>#N/A</v>
      </c>
      <c r="AE185" s="152" t="e">
        <f t="shared" si="236"/>
        <v>#N/A</v>
      </c>
      <c r="AF185" s="142" t="e">
        <f t="shared" si="241"/>
        <v>#N/A</v>
      </c>
      <c r="AG185" s="142" t="e">
        <f t="shared" si="237"/>
        <v>#N/A</v>
      </c>
      <c r="AH185" s="142" t="e">
        <f t="shared" si="231"/>
        <v>#N/A</v>
      </c>
      <c r="AI185" s="141" t="e">
        <f>SUM(AH185:AH$198)</f>
        <v>#N/A</v>
      </c>
      <c r="AJ185" s="168" t="e">
        <f>IF(P185=0,0,((P185-R185)*(AJ$7/(P$7-R$7))))</f>
        <v>#N/A</v>
      </c>
      <c r="AK185" s="126" t="s">
        <v>320</v>
      </c>
      <c r="AL185" s="444" t="s">
        <v>117</v>
      </c>
      <c r="AM185" s="126"/>
      <c r="AN185" s="168" t="e">
        <f aca="true" t="shared" si="247" ref="AN185:AN195">AJ185*J185</f>
        <v>#N/A</v>
      </c>
      <c r="AO185" s="164" t="s">
        <v>105</v>
      </c>
      <c r="AP185" s="387">
        <v>1.39</v>
      </c>
      <c r="AQ185" s="126" t="s">
        <v>323</v>
      </c>
      <c r="AR185" s="187">
        <f aca="true" t="shared" si="248" ref="AR185:AR195">(N185*(AP185-1))/(1+(N185*(AP185-1)))</f>
        <v>0.03165810680114113</v>
      </c>
      <c r="AS185" s="2" t="s">
        <v>325</v>
      </c>
      <c r="AT185" s="563" t="e">
        <f aca="true" t="shared" si="249" ref="AT185:AT195">Z185-(AR185*Z185)</f>
        <v>#N/A</v>
      </c>
      <c r="AU185" s="561" t="s">
        <v>327</v>
      </c>
      <c r="AV185" s="563" t="e">
        <f>AP185*AT185</f>
        <v>#N/A</v>
      </c>
      <c r="AW185" s="561" t="s">
        <v>327</v>
      </c>
      <c r="AX185" s="564" t="e">
        <f>AV185-(AV185*0.104)</f>
        <v>#N/A</v>
      </c>
      <c r="AY185" s="126" t="s">
        <v>329</v>
      </c>
      <c r="AZ185" s="140" t="e">
        <f aca="true" t="shared" si="250" ref="AZ185:AZ195">AN185-T185</f>
        <v>#N/A</v>
      </c>
      <c r="BA185" s="126" t="s">
        <v>331</v>
      </c>
      <c r="BB185" s="147" t="e">
        <f>AZ185*AX185</f>
        <v>#N/A</v>
      </c>
      <c r="BC185" s="126" t="s">
        <v>333</v>
      </c>
      <c r="BD185" s="147" t="e">
        <f aca="true" t="shared" si="251" ref="BD185:BD195">AV185*(P185-AZ185)</f>
        <v>#N/A</v>
      </c>
      <c r="BE185" s="126" t="s">
        <v>334</v>
      </c>
      <c r="BF185" s="142" t="e">
        <f aca="true" t="shared" si="252" ref="BF185:BF195">AT185*(F185-P185)</f>
        <v>#N/A</v>
      </c>
      <c r="BG185" s="126" t="s">
        <v>331</v>
      </c>
      <c r="BH185" s="142" t="e">
        <f>IF(B185=0,0,SUM(BB185:BF185))</f>
        <v>#N/A</v>
      </c>
      <c r="BI185" s="126" t="s">
        <v>337</v>
      </c>
      <c r="BJ185" s="196" t="e">
        <f t="shared" si="232"/>
        <v>#N/A</v>
      </c>
      <c r="BK185" s="126" t="s">
        <v>338</v>
      </c>
      <c r="BL185" s="152" t="e">
        <f t="shared" si="233"/>
        <v>#N/A</v>
      </c>
      <c r="BM185" s="152" t="e">
        <f t="shared" si="238"/>
        <v>#N/A</v>
      </c>
      <c r="BN185" s="142" t="e">
        <f t="shared" si="242"/>
        <v>#N/A</v>
      </c>
      <c r="BO185" s="142" t="e">
        <f t="shared" si="239"/>
        <v>#N/A</v>
      </c>
      <c r="BP185" s="142" t="e">
        <f t="shared" si="234"/>
        <v>#N/A</v>
      </c>
      <c r="BQ185" s="142" t="e">
        <f>SUM(BP185:$BP$198)</f>
        <v>#N/A</v>
      </c>
      <c r="BR185" s="213" t="e">
        <f t="shared" si="240"/>
        <v>#N/A</v>
      </c>
      <c r="BS185" s="270" t="e">
        <f t="shared" si="235"/>
        <v>#N/A</v>
      </c>
      <c r="BT185" s="514">
        <v>23.9</v>
      </c>
      <c r="BU185" s="2" t="s">
        <v>340</v>
      </c>
      <c r="BV185" s="435" t="s">
        <v>117</v>
      </c>
      <c r="BW185" s="2"/>
      <c r="BX185" s="518">
        <f aca="true" t="shared" si="253" ref="BX185:BX195">BT185*BV$14</f>
        <v>23.81277372262774</v>
      </c>
      <c r="BY185" s="2" t="s">
        <v>292</v>
      </c>
      <c r="BZ185" s="531" t="e">
        <f>BX185*B185</f>
        <v>#N/A</v>
      </c>
      <c r="CA185" s="2" t="s">
        <v>290</v>
      </c>
      <c r="CB185" s="553" t="s">
        <v>117</v>
      </c>
      <c r="CC185" s="2"/>
      <c r="CD185" s="435" t="s">
        <v>117</v>
      </c>
      <c r="CE185" s="2"/>
      <c r="CF185" s="435" t="s">
        <v>117</v>
      </c>
      <c r="CG185" s="2"/>
      <c r="CH185" s="435" t="s">
        <v>117</v>
      </c>
      <c r="CI185" s="410"/>
    </row>
    <row r="186" spans="1:87" ht="12.75">
      <c r="A186" s="55" t="s">
        <v>30</v>
      </c>
      <c r="B186" s="359" t="e">
        <f>HLOOKUP('HEALTH INEQUALITIES TOOL'!$C$5,LookUpData!$B$1:$CH$256,LookUpData!CN186,FALSE)</f>
        <v>#N/A</v>
      </c>
      <c r="C186" s="2" t="s">
        <v>343</v>
      </c>
      <c r="D186" s="363" t="e">
        <f>LookUpData!CI186*B186</f>
        <v>#N/A</v>
      </c>
      <c r="E186" s="2" t="s">
        <v>350</v>
      </c>
      <c r="F186" s="401" t="e">
        <f aca="true" t="shared" si="254" ref="F186:F195">B186</f>
        <v>#N/A</v>
      </c>
      <c r="G186" s="2"/>
      <c r="H186" s="88">
        <v>0.194</v>
      </c>
      <c r="I186" s="2" t="s">
        <v>134</v>
      </c>
      <c r="J186" s="585">
        <v>0.4</v>
      </c>
      <c r="K186" s="2" t="s">
        <v>300</v>
      </c>
      <c r="L186" s="435" t="s">
        <v>117</v>
      </c>
      <c r="M186" s="2"/>
      <c r="N186" s="429">
        <f t="shared" si="243"/>
        <v>0.17676875957120983</v>
      </c>
      <c r="O186" s="2" t="s">
        <v>137</v>
      </c>
      <c r="P186" s="168" t="e">
        <f t="shared" si="244"/>
        <v>#N/A</v>
      </c>
      <c r="Q186" s="44" t="s">
        <v>138</v>
      </c>
      <c r="R186" s="125" t="e">
        <f t="shared" si="245"/>
        <v>#N/A</v>
      </c>
      <c r="S186" s="2" t="s">
        <v>146</v>
      </c>
      <c r="T186" s="119" t="e">
        <f t="shared" si="246"/>
        <v>#N/A</v>
      </c>
      <c r="U186" s="2" t="s">
        <v>105</v>
      </c>
      <c r="V186" s="444" t="s">
        <v>117</v>
      </c>
      <c r="W186" s="44"/>
      <c r="X186" s="468" t="e">
        <f t="shared" si="228"/>
        <v>#N/A</v>
      </c>
      <c r="Y186" s="126" t="s">
        <v>102</v>
      </c>
      <c r="Z186" s="152" t="e">
        <f t="shared" si="229"/>
        <v>#N/A</v>
      </c>
      <c r="AA186" s="142">
        <v>25</v>
      </c>
      <c r="AB186" s="147">
        <v>0.5</v>
      </c>
      <c r="AC186" s="142">
        <v>5</v>
      </c>
      <c r="AD186" s="152" t="e">
        <f t="shared" si="230"/>
        <v>#N/A</v>
      </c>
      <c r="AE186" s="152" t="e">
        <f t="shared" si="236"/>
        <v>#N/A</v>
      </c>
      <c r="AF186" s="142" t="e">
        <f t="shared" si="241"/>
        <v>#N/A</v>
      </c>
      <c r="AG186" s="142" t="e">
        <f t="shared" si="237"/>
        <v>#N/A</v>
      </c>
      <c r="AH186" s="142" t="e">
        <f t="shared" si="231"/>
        <v>#N/A</v>
      </c>
      <c r="AI186" s="141" t="e">
        <f>SUM(AH186:AH$198)</f>
        <v>#N/A</v>
      </c>
      <c r="AJ186" s="168" t="e">
        <f aca="true" t="shared" si="255" ref="AJ186:AJ195">IF(P186=0,0,((P186-R186)*(AJ$7/(P$7-R$7))))</f>
        <v>#N/A</v>
      </c>
      <c r="AK186" s="126" t="s">
        <v>320</v>
      </c>
      <c r="AL186" s="444" t="s">
        <v>117</v>
      </c>
      <c r="AM186" s="126"/>
      <c r="AN186" s="168" t="e">
        <f t="shared" si="247"/>
        <v>#N/A</v>
      </c>
      <c r="AO186" s="164" t="s">
        <v>105</v>
      </c>
      <c r="AP186" s="387">
        <v>1.39</v>
      </c>
      <c r="AQ186" s="126" t="s">
        <v>323</v>
      </c>
      <c r="AR186" s="187">
        <f t="shared" si="248"/>
        <v>0.06449363676594447</v>
      </c>
      <c r="AS186" s="2" t="s">
        <v>325</v>
      </c>
      <c r="AT186" s="563" t="e">
        <f t="shared" si="249"/>
        <v>#N/A</v>
      </c>
      <c r="AU186" s="561" t="s">
        <v>327</v>
      </c>
      <c r="AV186" s="563" t="e">
        <f aca="true" t="shared" si="256" ref="AV186:AV195">AP186*AT186</f>
        <v>#N/A</v>
      </c>
      <c r="AW186" s="561" t="s">
        <v>327</v>
      </c>
      <c r="AX186" s="564" t="e">
        <f aca="true" t="shared" si="257" ref="AX186:AX195">AV186-(AV186*0.104)</f>
        <v>#N/A</v>
      </c>
      <c r="AY186" s="126" t="s">
        <v>329</v>
      </c>
      <c r="AZ186" s="140" t="e">
        <f t="shared" si="250"/>
        <v>#N/A</v>
      </c>
      <c r="BA186" s="126" t="s">
        <v>331</v>
      </c>
      <c r="BB186" s="147" t="e">
        <f aca="true" t="shared" si="258" ref="BB186:BB195">AZ186*AX186</f>
        <v>#N/A</v>
      </c>
      <c r="BC186" s="126" t="s">
        <v>333</v>
      </c>
      <c r="BD186" s="147" t="e">
        <f t="shared" si="251"/>
        <v>#N/A</v>
      </c>
      <c r="BE186" s="126" t="s">
        <v>334</v>
      </c>
      <c r="BF186" s="142" t="e">
        <f t="shared" si="252"/>
        <v>#N/A</v>
      </c>
      <c r="BG186" s="126" t="s">
        <v>331</v>
      </c>
      <c r="BH186" s="142" t="e">
        <f aca="true" t="shared" si="259" ref="BH186:BH195">IF(B186=0,0,SUM(BB186:BF186))</f>
        <v>#N/A</v>
      </c>
      <c r="BI186" s="126" t="s">
        <v>337</v>
      </c>
      <c r="BJ186" s="196" t="e">
        <f t="shared" si="232"/>
        <v>#N/A</v>
      </c>
      <c r="BK186" s="126" t="s">
        <v>338</v>
      </c>
      <c r="BL186" s="152" t="e">
        <f t="shared" si="233"/>
        <v>#N/A</v>
      </c>
      <c r="BM186" s="152" t="e">
        <f t="shared" si="238"/>
        <v>#N/A</v>
      </c>
      <c r="BN186" s="142" t="e">
        <f t="shared" si="242"/>
        <v>#N/A</v>
      </c>
      <c r="BO186" s="142" t="e">
        <f t="shared" si="239"/>
        <v>#N/A</v>
      </c>
      <c r="BP186" s="142" t="e">
        <f t="shared" si="234"/>
        <v>#N/A</v>
      </c>
      <c r="BQ186" s="142" t="e">
        <f>SUM(BP186:$BP$198)</f>
        <v>#N/A</v>
      </c>
      <c r="BR186" s="213" t="e">
        <f t="shared" si="240"/>
        <v>#N/A</v>
      </c>
      <c r="BS186" s="270" t="e">
        <f t="shared" si="235"/>
        <v>#N/A</v>
      </c>
      <c r="BT186" s="514">
        <v>26.4</v>
      </c>
      <c r="BU186" s="2" t="s">
        <v>340</v>
      </c>
      <c r="BV186" s="435" t="s">
        <v>117</v>
      </c>
      <c r="BW186" s="2"/>
      <c r="BX186" s="518">
        <f t="shared" si="253"/>
        <v>26.303649635036496</v>
      </c>
      <c r="BY186" s="2" t="s">
        <v>292</v>
      </c>
      <c r="BZ186" s="531" t="e">
        <f aca="true" t="shared" si="260" ref="BZ186:BZ195">BX186*B186</f>
        <v>#N/A</v>
      </c>
      <c r="CA186" s="2" t="s">
        <v>290</v>
      </c>
      <c r="CB186" s="553" t="s">
        <v>117</v>
      </c>
      <c r="CC186" s="2"/>
      <c r="CD186" s="435" t="s">
        <v>117</v>
      </c>
      <c r="CE186" s="2"/>
      <c r="CF186" s="435" t="s">
        <v>117</v>
      </c>
      <c r="CG186" s="2"/>
      <c r="CH186" s="435" t="s">
        <v>117</v>
      </c>
      <c r="CI186" s="410"/>
    </row>
    <row r="187" spans="1:87" ht="12.75">
      <c r="A187" s="55" t="s">
        <v>31</v>
      </c>
      <c r="B187" s="359" t="e">
        <f>HLOOKUP('HEALTH INEQUALITIES TOOL'!$C$5,LookUpData!$B$1:$CH$256,LookUpData!CN187,FALSE)</f>
        <v>#N/A</v>
      </c>
      <c r="C187" s="2" t="s">
        <v>343</v>
      </c>
      <c r="D187" s="363" t="e">
        <f>LookUpData!CI187*B187</f>
        <v>#N/A</v>
      </c>
      <c r="E187" s="2" t="s">
        <v>350</v>
      </c>
      <c r="F187" s="401" t="e">
        <f t="shared" si="254"/>
        <v>#N/A</v>
      </c>
      <c r="G187" s="2"/>
      <c r="H187" s="88">
        <v>0.194</v>
      </c>
      <c r="I187" s="2" t="s">
        <v>134</v>
      </c>
      <c r="J187" s="585">
        <v>0.4</v>
      </c>
      <c r="K187" s="2" t="s">
        <v>300</v>
      </c>
      <c r="L187" s="435" t="s">
        <v>117</v>
      </c>
      <c r="M187" s="2"/>
      <c r="N187" s="429">
        <f t="shared" si="243"/>
        <v>0.17676875957120983</v>
      </c>
      <c r="O187" s="2" t="s">
        <v>137</v>
      </c>
      <c r="P187" s="168" t="e">
        <f t="shared" si="244"/>
        <v>#N/A</v>
      </c>
      <c r="Q187" s="44" t="s">
        <v>138</v>
      </c>
      <c r="R187" s="125" t="e">
        <f t="shared" si="245"/>
        <v>#N/A</v>
      </c>
      <c r="S187" s="2" t="s">
        <v>146</v>
      </c>
      <c r="T187" s="119" t="e">
        <f t="shared" si="246"/>
        <v>#N/A</v>
      </c>
      <c r="U187" s="2" t="s">
        <v>105</v>
      </c>
      <c r="V187" s="444" t="s">
        <v>117</v>
      </c>
      <c r="W187" s="44"/>
      <c r="X187" s="468" t="e">
        <f t="shared" si="228"/>
        <v>#N/A</v>
      </c>
      <c r="Y187" s="126" t="s">
        <v>102</v>
      </c>
      <c r="Z187" s="152" t="e">
        <f t="shared" si="229"/>
        <v>#N/A</v>
      </c>
      <c r="AA187" s="142">
        <v>30</v>
      </c>
      <c r="AB187" s="147">
        <v>0.5</v>
      </c>
      <c r="AC187" s="142">
        <v>5</v>
      </c>
      <c r="AD187" s="152" t="e">
        <f t="shared" si="230"/>
        <v>#N/A</v>
      </c>
      <c r="AE187" s="152" t="e">
        <f t="shared" si="236"/>
        <v>#N/A</v>
      </c>
      <c r="AF187" s="142" t="e">
        <f t="shared" si="241"/>
        <v>#N/A</v>
      </c>
      <c r="AG187" s="142" t="e">
        <f t="shared" si="237"/>
        <v>#N/A</v>
      </c>
      <c r="AH187" s="142" t="e">
        <f t="shared" si="231"/>
        <v>#N/A</v>
      </c>
      <c r="AI187" s="141" t="e">
        <f>SUM(AH187:AH$198)</f>
        <v>#N/A</v>
      </c>
      <c r="AJ187" s="168" t="e">
        <f t="shared" si="255"/>
        <v>#N/A</v>
      </c>
      <c r="AK187" s="126" t="s">
        <v>320</v>
      </c>
      <c r="AL187" s="444" t="s">
        <v>117</v>
      </c>
      <c r="AM187" s="126"/>
      <c r="AN187" s="168" t="e">
        <f t="shared" si="247"/>
        <v>#N/A</v>
      </c>
      <c r="AO187" s="164" t="s">
        <v>105</v>
      </c>
      <c r="AP187" s="387">
        <v>1.39</v>
      </c>
      <c r="AQ187" s="126" t="s">
        <v>323</v>
      </c>
      <c r="AR187" s="187">
        <f t="shared" si="248"/>
        <v>0.06449363676594447</v>
      </c>
      <c r="AS187" s="2" t="s">
        <v>325</v>
      </c>
      <c r="AT187" s="563" t="e">
        <f t="shared" si="249"/>
        <v>#N/A</v>
      </c>
      <c r="AU187" s="561" t="s">
        <v>327</v>
      </c>
      <c r="AV187" s="563" t="e">
        <f t="shared" si="256"/>
        <v>#N/A</v>
      </c>
      <c r="AW187" s="561" t="s">
        <v>327</v>
      </c>
      <c r="AX187" s="564" t="e">
        <f t="shared" si="257"/>
        <v>#N/A</v>
      </c>
      <c r="AY187" s="126" t="s">
        <v>329</v>
      </c>
      <c r="AZ187" s="140" t="e">
        <f t="shared" si="250"/>
        <v>#N/A</v>
      </c>
      <c r="BA187" s="126" t="s">
        <v>331</v>
      </c>
      <c r="BB187" s="147" t="e">
        <f t="shared" si="258"/>
        <v>#N/A</v>
      </c>
      <c r="BC187" s="126" t="s">
        <v>333</v>
      </c>
      <c r="BD187" s="147" t="e">
        <f t="shared" si="251"/>
        <v>#N/A</v>
      </c>
      <c r="BE187" s="126" t="s">
        <v>334</v>
      </c>
      <c r="BF187" s="142" t="e">
        <f t="shared" si="252"/>
        <v>#N/A</v>
      </c>
      <c r="BG187" s="126" t="s">
        <v>331</v>
      </c>
      <c r="BH187" s="142" t="e">
        <f t="shared" si="259"/>
        <v>#N/A</v>
      </c>
      <c r="BI187" s="126" t="s">
        <v>337</v>
      </c>
      <c r="BJ187" s="196" t="e">
        <f t="shared" si="232"/>
        <v>#N/A</v>
      </c>
      <c r="BK187" s="126" t="s">
        <v>338</v>
      </c>
      <c r="BL187" s="152" t="e">
        <f t="shared" si="233"/>
        <v>#N/A</v>
      </c>
      <c r="BM187" s="152" t="e">
        <f t="shared" si="238"/>
        <v>#N/A</v>
      </c>
      <c r="BN187" s="142" t="e">
        <f t="shared" si="242"/>
        <v>#N/A</v>
      </c>
      <c r="BO187" s="142" t="e">
        <f t="shared" si="239"/>
        <v>#N/A</v>
      </c>
      <c r="BP187" s="142" t="e">
        <f t="shared" si="234"/>
        <v>#N/A</v>
      </c>
      <c r="BQ187" s="142" t="e">
        <f>SUM(BP187:$BP$198)</f>
        <v>#N/A</v>
      </c>
      <c r="BR187" s="213" t="e">
        <f t="shared" si="240"/>
        <v>#N/A</v>
      </c>
      <c r="BS187" s="270" t="e">
        <f t="shared" si="235"/>
        <v>#N/A</v>
      </c>
      <c r="BT187" s="514">
        <v>26.4</v>
      </c>
      <c r="BU187" s="2" t="s">
        <v>340</v>
      </c>
      <c r="BV187" s="435" t="s">
        <v>117</v>
      </c>
      <c r="BW187" s="2"/>
      <c r="BX187" s="518">
        <f t="shared" si="253"/>
        <v>26.303649635036496</v>
      </c>
      <c r="BY187" s="2" t="s">
        <v>292</v>
      </c>
      <c r="BZ187" s="531" t="e">
        <f t="shared" si="260"/>
        <v>#N/A</v>
      </c>
      <c r="CA187" s="2" t="s">
        <v>290</v>
      </c>
      <c r="CB187" s="553" t="s">
        <v>117</v>
      </c>
      <c r="CC187" s="2"/>
      <c r="CD187" s="435" t="s">
        <v>117</v>
      </c>
      <c r="CE187" s="2"/>
      <c r="CF187" s="435" t="s">
        <v>117</v>
      </c>
      <c r="CG187" s="2"/>
      <c r="CH187" s="435" t="s">
        <v>117</v>
      </c>
      <c r="CI187" s="410"/>
    </row>
    <row r="188" spans="1:87" ht="12.75">
      <c r="A188" s="55" t="s">
        <v>32</v>
      </c>
      <c r="B188" s="359" t="e">
        <f>HLOOKUP('HEALTH INEQUALITIES TOOL'!$C$5,LookUpData!$B$1:$CH$256,LookUpData!CN188,FALSE)</f>
        <v>#N/A</v>
      </c>
      <c r="C188" s="2" t="s">
        <v>343</v>
      </c>
      <c r="D188" s="363" t="e">
        <f>LookUpData!CI188*B188</f>
        <v>#N/A</v>
      </c>
      <c r="E188" s="2" t="s">
        <v>350</v>
      </c>
      <c r="F188" s="401" t="e">
        <f t="shared" si="254"/>
        <v>#N/A</v>
      </c>
      <c r="G188" s="2"/>
      <c r="H188" s="88">
        <v>0.317</v>
      </c>
      <c r="I188" s="2" t="s">
        <v>134</v>
      </c>
      <c r="J188" s="585">
        <v>0.4</v>
      </c>
      <c r="K188" s="2" t="s">
        <v>300</v>
      </c>
      <c r="L188" s="435" t="s">
        <v>117</v>
      </c>
      <c r="M188" s="2"/>
      <c r="N188" s="429">
        <f t="shared" si="243"/>
        <v>0.288843797856049</v>
      </c>
      <c r="O188" s="2" t="s">
        <v>137</v>
      </c>
      <c r="P188" s="168" t="e">
        <f t="shared" si="244"/>
        <v>#N/A</v>
      </c>
      <c r="Q188" s="44" t="s">
        <v>138</v>
      </c>
      <c r="R188" s="125" t="e">
        <f t="shared" si="245"/>
        <v>#N/A</v>
      </c>
      <c r="S188" s="2" t="s">
        <v>146</v>
      </c>
      <c r="T188" s="119" t="e">
        <f t="shared" si="246"/>
        <v>#N/A</v>
      </c>
      <c r="U188" s="2" t="s">
        <v>105</v>
      </c>
      <c r="V188" s="444" t="s">
        <v>117</v>
      </c>
      <c r="W188" s="44"/>
      <c r="X188" s="468" t="e">
        <f t="shared" si="228"/>
        <v>#N/A</v>
      </c>
      <c r="Y188" s="126" t="s">
        <v>102</v>
      </c>
      <c r="Z188" s="152" t="e">
        <f t="shared" si="229"/>
        <v>#N/A</v>
      </c>
      <c r="AA188" s="142">
        <v>35</v>
      </c>
      <c r="AB188" s="147">
        <v>0.5</v>
      </c>
      <c r="AC188" s="142">
        <v>5</v>
      </c>
      <c r="AD188" s="152" t="e">
        <f t="shared" si="230"/>
        <v>#N/A</v>
      </c>
      <c r="AE188" s="152" t="e">
        <f t="shared" si="236"/>
        <v>#N/A</v>
      </c>
      <c r="AF188" s="142" t="e">
        <f t="shared" si="241"/>
        <v>#N/A</v>
      </c>
      <c r="AG188" s="142" t="e">
        <f t="shared" si="237"/>
        <v>#N/A</v>
      </c>
      <c r="AH188" s="142" t="e">
        <f t="shared" si="231"/>
        <v>#N/A</v>
      </c>
      <c r="AI188" s="141" t="e">
        <f>SUM(AH188:AH$198)</f>
        <v>#N/A</v>
      </c>
      <c r="AJ188" s="168" t="e">
        <f t="shared" si="255"/>
        <v>#N/A</v>
      </c>
      <c r="AK188" s="126" t="s">
        <v>320</v>
      </c>
      <c r="AL188" s="444" t="s">
        <v>117</v>
      </c>
      <c r="AM188" s="126"/>
      <c r="AN188" s="168" t="e">
        <f t="shared" si="247"/>
        <v>#N/A</v>
      </c>
      <c r="AO188" s="164" t="s">
        <v>105</v>
      </c>
      <c r="AP188" s="387">
        <v>1.39</v>
      </c>
      <c r="AQ188" s="126" t="s">
        <v>323</v>
      </c>
      <c r="AR188" s="187">
        <f t="shared" si="248"/>
        <v>0.10124403378469093</v>
      </c>
      <c r="AS188" s="2" t="s">
        <v>325</v>
      </c>
      <c r="AT188" s="563" t="e">
        <f t="shared" si="249"/>
        <v>#N/A</v>
      </c>
      <c r="AU188" s="561" t="s">
        <v>327</v>
      </c>
      <c r="AV188" s="563" t="e">
        <f t="shared" si="256"/>
        <v>#N/A</v>
      </c>
      <c r="AW188" s="561" t="s">
        <v>327</v>
      </c>
      <c r="AX188" s="564" t="e">
        <f t="shared" si="257"/>
        <v>#N/A</v>
      </c>
      <c r="AY188" s="126" t="s">
        <v>329</v>
      </c>
      <c r="AZ188" s="140" t="e">
        <f t="shared" si="250"/>
        <v>#N/A</v>
      </c>
      <c r="BA188" s="126" t="s">
        <v>331</v>
      </c>
      <c r="BB188" s="147" t="e">
        <f t="shared" si="258"/>
        <v>#N/A</v>
      </c>
      <c r="BC188" s="126" t="s">
        <v>333</v>
      </c>
      <c r="BD188" s="147" t="e">
        <f t="shared" si="251"/>
        <v>#N/A</v>
      </c>
      <c r="BE188" s="126" t="s">
        <v>334</v>
      </c>
      <c r="BF188" s="142" t="e">
        <f t="shared" si="252"/>
        <v>#N/A</v>
      </c>
      <c r="BG188" s="126" t="s">
        <v>331</v>
      </c>
      <c r="BH188" s="142" t="e">
        <f t="shared" si="259"/>
        <v>#N/A</v>
      </c>
      <c r="BI188" s="126" t="s">
        <v>337</v>
      </c>
      <c r="BJ188" s="196" t="e">
        <f t="shared" si="232"/>
        <v>#N/A</v>
      </c>
      <c r="BK188" s="126" t="s">
        <v>338</v>
      </c>
      <c r="BL188" s="152" t="e">
        <f t="shared" si="233"/>
        <v>#N/A</v>
      </c>
      <c r="BM188" s="152" t="e">
        <f t="shared" si="238"/>
        <v>#N/A</v>
      </c>
      <c r="BN188" s="142" t="e">
        <f t="shared" si="242"/>
        <v>#N/A</v>
      </c>
      <c r="BO188" s="142" t="e">
        <f t="shared" si="239"/>
        <v>#N/A</v>
      </c>
      <c r="BP188" s="142" t="e">
        <f t="shared" si="234"/>
        <v>#N/A</v>
      </c>
      <c r="BQ188" s="142" t="e">
        <f>SUM(BP188:$BP$198)</f>
        <v>#N/A</v>
      </c>
      <c r="BR188" s="213" t="e">
        <f t="shared" si="240"/>
        <v>#N/A</v>
      </c>
      <c r="BS188" s="270" t="e">
        <f t="shared" si="235"/>
        <v>#N/A</v>
      </c>
      <c r="BT188" s="514">
        <v>28.1</v>
      </c>
      <c r="BU188" s="2" t="s">
        <v>340</v>
      </c>
      <c r="BV188" s="435" t="s">
        <v>117</v>
      </c>
      <c r="BW188" s="2"/>
      <c r="BX188" s="518">
        <f t="shared" si="253"/>
        <v>27.997445255474457</v>
      </c>
      <c r="BY188" s="2" t="s">
        <v>292</v>
      </c>
      <c r="BZ188" s="531" t="e">
        <f t="shared" si="260"/>
        <v>#N/A</v>
      </c>
      <c r="CA188" s="2" t="s">
        <v>290</v>
      </c>
      <c r="CB188" s="553" t="s">
        <v>117</v>
      </c>
      <c r="CC188" s="2"/>
      <c r="CD188" s="435" t="s">
        <v>117</v>
      </c>
      <c r="CE188" s="2"/>
      <c r="CF188" s="435" t="s">
        <v>117</v>
      </c>
      <c r="CG188" s="2"/>
      <c r="CH188" s="435" t="s">
        <v>117</v>
      </c>
      <c r="CI188" s="410"/>
    </row>
    <row r="189" spans="1:87" ht="12.75">
      <c r="A189" s="55" t="s">
        <v>33</v>
      </c>
      <c r="B189" s="359" t="e">
        <f>HLOOKUP('HEALTH INEQUALITIES TOOL'!$C$5,LookUpData!$B$1:$CH$256,LookUpData!CN189,FALSE)</f>
        <v>#N/A</v>
      </c>
      <c r="C189" s="2" t="s">
        <v>343</v>
      </c>
      <c r="D189" s="363" t="e">
        <f>LookUpData!CI189*B189</f>
        <v>#N/A</v>
      </c>
      <c r="E189" s="2" t="s">
        <v>350</v>
      </c>
      <c r="F189" s="401" t="e">
        <f t="shared" si="254"/>
        <v>#N/A</v>
      </c>
      <c r="G189" s="2"/>
      <c r="H189" s="88">
        <v>0.317</v>
      </c>
      <c r="I189" s="2" t="s">
        <v>134</v>
      </c>
      <c r="J189" s="585">
        <v>0.4</v>
      </c>
      <c r="K189" s="2" t="s">
        <v>300</v>
      </c>
      <c r="L189" s="435" t="s">
        <v>117</v>
      </c>
      <c r="M189" s="2"/>
      <c r="N189" s="429">
        <f t="shared" si="243"/>
        <v>0.288843797856049</v>
      </c>
      <c r="O189" s="2" t="s">
        <v>137</v>
      </c>
      <c r="P189" s="168" t="e">
        <f t="shared" si="244"/>
        <v>#N/A</v>
      </c>
      <c r="Q189" s="44" t="s">
        <v>138</v>
      </c>
      <c r="R189" s="125" t="e">
        <f t="shared" si="245"/>
        <v>#N/A</v>
      </c>
      <c r="S189" s="2" t="s">
        <v>146</v>
      </c>
      <c r="T189" s="119" t="e">
        <f t="shared" si="246"/>
        <v>#N/A</v>
      </c>
      <c r="U189" s="2" t="s">
        <v>105</v>
      </c>
      <c r="V189" s="444" t="s">
        <v>117</v>
      </c>
      <c r="W189" s="44"/>
      <c r="X189" s="468" t="e">
        <f t="shared" si="228"/>
        <v>#N/A</v>
      </c>
      <c r="Y189" s="126" t="s">
        <v>102</v>
      </c>
      <c r="Z189" s="152" t="e">
        <f t="shared" si="229"/>
        <v>#N/A</v>
      </c>
      <c r="AA189" s="142">
        <v>40</v>
      </c>
      <c r="AB189" s="147">
        <v>0.5</v>
      </c>
      <c r="AC189" s="142">
        <v>5</v>
      </c>
      <c r="AD189" s="152" t="e">
        <f t="shared" si="230"/>
        <v>#N/A</v>
      </c>
      <c r="AE189" s="152" t="e">
        <f t="shared" si="236"/>
        <v>#N/A</v>
      </c>
      <c r="AF189" s="142" t="e">
        <f t="shared" si="241"/>
        <v>#N/A</v>
      </c>
      <c r="AG189" s="142" t="e">
        <f t="shared" si="237"/>
        <v>#N/A</v>
      </c>
      <c r="AH189" s="142" t="e">
        <f t="shared" si="231"/>
        <v>#N/A</v>
      </c>
      <c r="AI189" s="141" t="e">
        <f>SUM(AH189:AH$198)</f>
        <v>#N/A</v>
      </c>
      <c r="AJ189" s="168" t="e">
        <f t="shared" si="255"/>
        <v>#N/A</v>
      </c>
      <c r="AK189" s="126" t="s">
        <v>320</v>
      </c>
      <c r="AL189" s="444" t="s">
        <v>117</v>
      </c>
      <c r="AM189" s="126"/>
      <c r="AN189" s="168" t="e">
        <f t="shared" si="247"/>
        <v>#N/A</v>
      </c>
      <c r="AO189" s="164" t="s">
        <v>105</v>
      </c>
      <c r="AP189" s="387">
        <v>1.39</v>
      </c>
      <c r="AQ189" s="126" t="s">
        <v>323</v>
      </c>
      <c r="AR189" s="187">
        <f t="shared" si="248"/>
        <v>0.10124403378469093</v>
      </c>
      <c r="AS189" s="2" t="s">
        <v>325</v>
      </c>
      <c r="AT189" s="563" t="e">
        <f t="shared" si="249"/>
        <v>#N/A</v>
      </c>
      <c r="AU189" s="561" t="s">
        <v>327</v>
      </c>
      <c r="AV189" s="563" t="e">
        <f t="shared" si="256"/>
        <v>#N/A</v>
      </c>
      <c r="AW189" s="561" t="s">
        <v>327</v>
      </c>
      <c r="AX189" s="564" t="e">
        <f t="shared" si="257"/>
        <v>#N/A</v>
      </c>
      <c r="AY189" s="126" t="s">
        <v>329</v>
      </c>
      <c r="AZ189" s="140" t="e">
        <f t="shared" si="250"/>
        <v>#N/A</v>
      </c>
      <c r="BA189" s="126" t="s">
        <v>331</v>
      </c>
      <c r="BB189" s="147" t="e">
        <f t="shared" si="258"/>
        <v>#N/A</v>
      </c>
      <c r="BC189" s="126" t="s">
        <v>333</v>
      </c>
      <c r="BD189" s="147" t="e">
        <f t="shared" si="251"/>
        <v>#N/A</v>
      </c>
      <c r="BE189" s="126" t="s">
        <v>334</v>
      </c>
      <c r="BF189" s="142" t="e">
        <f t="shared" si="252"/>
        <v>#N/A</v>
      </c>
      <c r="BG189" s="126" t="s">
        <v>331</v>
      </c>
      <c r="BH189" s="142" t="e">
        <f t="shared" si="259"/>
        <v>#N/A</v>
      </c>
      <c r="BI189" s="126" t="s">
        <v>337</v>
      </c>
      <c r="BJ189" s="196" t="e">
        <f t="shared" si="232"/>
        <v>#N/A</v>
      </c>
      <c r="BK189" s="126" t="s">
        <v>338</v>
      </c>
      <c r="BL189" s="152" t="e">
        <f t="shared" si="233"/>
        <v>#N/A</v>
      </c>
      <c r="BM189" s="152" t="e">
        <f t="shared" si="238"/>
        <v>#N/A</v>
      </c>
      <c r="BN189" s="142" t="e">
        <f t="shared" si="242"/>
        <v>#N/A</v>
      </c>
      <c r="BO189" s="142" t="e">
        <f t="shared" si="239"/>
        <v>#N/A</v>
      </c>
      <c r="BP189" s="142" t="e">
        <f t="shared" si="234"/>
        <v>#N/A</v>
      </c>
      <c r="BQ189" s="142" t="e">
        <f>SUM(BP189:$BP$198)</f>
        <v>#N/A</v>
      </c>
      <c r="BR189" s="213" t="e">
        <f t="shared" si="240"/>
        <v>#N/A</v>
      </c>
      <c r="BS189" s="270" t="e">
        <f t="shared" si="235"/>
        <v>#N/A</v>
      </c>
      <c r="BT189" s="514">
        <v>28.1</v>
      </c>
      <c r="BU189" s="2" t="s">
        <v>340</v>
      </c>
      <c r="BV189" s="435" t="s">
        <v>117</v>
      </c>
      <c r="BW189" s="2"/>
      <c r="BX189" s="518">
        <f t="shared" si="253"/>
        <v>27.997445255474457</v>
      </c>
      <c r="BY189" s="2" t="s">
        <v>292</v>
      </c>
      <c r="BZ189" s="531" t="e">
        <f t="shared" si="260"/>
        <v>#N/A</v>
      </c>
      <c r="CA189" s="2" t="s">
        <v>290</v>
      </c>
      <c r="CB189" s="553" t="s">
        <v>117</v>
      </c>
      <c r="CC189" s="2"/>
      <c r="CD189" s="435" t="s">
        <v>117</v>
      </c>
      <c r="CE189" s="2"/>
      <c r="CF189" s="435" t="s">
        <v>117</v>
      </c>
      <c r="CG189" s="2"/>
      <c r="CH189" s="435" t="s">
        <v>117</v>
      </c>
      <c r="CI189" s="410"/>
    </row>
    <row r="190" spans="1:87" ht="12.75">
      <c r="A190" s="55" t="s">
        <v>34</v>
      </c>
      <c r="B190" s="359" t="e">
        <f>HLOOKUP('HEALTH INEQUALITIES TOOL'!$C$5,LookUpData!$B$1:$CH$256,LookUpData!CN190,FALSE)</f>
        <v>#N/A</v>
      </c>
      <c r="C190" s="2" t="s">
        <v>343</v>
      </c>
      <c r="D190" s="363" t="e">
        <f>LookUpData!CI190*B190</f>
        <v>#N/A</v>
      </c>
      <c r="E190" s="2" t="s">
        <v>350</v>
      </c>
      <c r="F190" s="401" t="e">
        <f t="shared" si="254"/>
        <v>#N/A</v>
      </c>
      <c r="G190" s="2"/>
      <c r="H190" s="88">
        <v>0.341</v>
      </c>
      <c r="I190" s="2" t="s">
        <v>134</v>
      </c>
      <c r="J190" s="585">
        <v>0.4</v>
      </c>
      <c r="K190" s="2" t="s">
        <v>300</v>
      </c>
      <c r="L190" s="435" t="s">
        <v>117</v>
      </c>
      <c r="M190" s="2"/>
      <c r="N190" s="429">
        <f t="shared" si="243"/>
        <v>0.3107120980091884</v>
      </c>
      <c r="O190" s="2" t="s">
        <v>137</v>
      </c>
      <c r="P190" s="168" t="e">
        <f t="shared" si="244"/>
        <v>#N/A</v>
      </c>
      <c r="Q190" s="44" t="s">
        <v>138</v>
      </c>
      <c r="R190" s="125" t="e">
        <f t="shared" si="245"/>
        <v>#N/A</v>
      </c>
      <c r="S190" s="2" t="s">
        <v>146</v>
      </c>
      <c r="T190" s="119" t="e">
        <f t="shared" si="246"/>
        <v>#N/A</v>
      </c>
      <c r="U190" s="2" t="s">
        <v>105</v>
      </c>
      <c r="V190" s="444" t="s">
        <v>117</v>
      </c>
      <c r="W190" s="44"/>
      <c r="X190" s="468" t="e">
        <f t="shared" si="228"/>
        <v>#N/A</v>
      </c>
      <c r="Y190" s="126" t="s">
        <v>102</v>
      </c>
      <c r="Z190" s="152" t="e">
        <f t="shared" si="229"/>
        <v>#N/A</v>
      </c>
      <c r="AA190" s="142">
        <v>45</v>
      </c>
      <c r="AB190" s="147">
        <v>0.5</v>
      </c>
      <c r="AC190" s="142">
        <v>5</v>
      </c>
      <c r="AD190" s="152" t="e">
        <f t="shared" si="230"/>
        <v>#N/A</v>
      </c>
      <c r="AE190" s="152" t="e">
        <f t="shared" si="236"/>
        <v>#N/A</v>
      </c>
      <c r="AF190" s="142" t="e">
        <f t="shared" si="241"/>
        <v>#N/A</v>
      </c>
      <c r="AG190" s="142" t="e">
        <f t="shared" si="237"/>
        <v>#N/A</v>
      </c>
      <c r="AH190" s="142" t="e">
        <f t="shared" si="231"/>
        <v>#N/A</v>
      </c>
      <c r="AI190" s="141" t="e">
        <f>SUM(AH190:AH$198)</f>
        <v>#N/A</v>
      </c>
      <c r="AJ190" s="168" t="e">
        <f t="shared" si="255"/>
        <v>#N/A</v>
      </c>
      <c r="AK190" s="126" t="s">
        <v>320</v>
      </c>
      <c r="AL190" s="444" t="s">
        <v>117</v>
      </c>
      <c r="AM190" s="126"/>
      <c r="AN190" s="168" t="e">
        <f t="shared" si="247"/>
        <v>#N/A</v>
      </c>
      <c r="AO190" s="164" t="s">
        <v>105</v>
      </c>
      <c r="AP190" s="387">
        <v>1.39</v>
      </c>
      <c r="AQ190" s="126" t="s">
        <v>323</v>
      </c>
      <c r="AR190" s="187">
        <f t="shared" si="248"/>
        <v>0.10808074068362675</v>
      </c>
      <c r="AS190" s="2" t="s">
        <v>325</v>
      </c>
      <c r="AT190" s="563" t="e">
        <f t="shared" si="249"/>
        <v>#N/A</v>
      </c>
      <c r="AU190" s="561" t="s">
        <v>327</v>
      </c>
      <c r="AV190" s="563" t="e">
        <f t="shared" si="256"/>
        <v>#N/A</v>
      </c>
      <c r="AW190" s="561" t="s">
        <v>327</v>
      </c>
      <c r="AX190" s="564" t="e">
        <f t="shared" si="257"/>
        <v>#N/A</v>
      </c>
      <c r="AY190" s="126" t="s">
        <v>329</v>
      </c>
      <c r="AZ190" s="140" t="e">
        <f t="shared" si="250"/>
        <v>#N/A</v>
      </c>
      <c r="BA190" s="126" t="s">
        <v>331</v>
      </c>
      <c r="BB190" s="147" t="e">
        <f t="shared" si="258"/>
        <v>#N/A</v>
      </c>
      <c r="BC190" s="126" t="s">
        <v>333</v>
      </c>
      <c r="BD190" s="147" t="e">
        <f t="shared" si="251"/>
        <v>#N/A</v>
      </c>
      <c r="BE190" s="126" t="s">
        <v>334</v>
      </c>
      <c r="BF190" s="142" t="e">
        <f t="shared" si="252"/>
        <v>#N/A</v>
      </c>
      <c r="BG190" s="126" t="s">
        <v>331</v>
      </c>
      <c r="BH190" s="142" t="e">
        <f t="shared" si="259"/>
        <v>#N/A</v>
      </c>
      <c r="BI190" s="126" t="s">
        <v>337</v>
      </c>
      <c r="BJ190" s="196" t="e">
        <f t="shared" si="232"/>
        <v>#N/A</v>
      </c>
      <c r="BK190" s="126" t="s">
        <v>338</v>
      </c>
      <c r="BL190" s="152" t="e">
        <f t="shared" si="233"/>
        <v>#N/A</v>
      </c>
      <c r="BM190" s="152" t="e">
        <f t="shared" si="238"/>
        <v>#N/A</v>
      </c>
      <c r="BN190" s="142" t="e">
        <f t="shared" si="242"/>
        <v>#N/A</v>
      </c>
      <c r="BO190" s="142" t="e">
        <f t="shared" si="239"/>
        <v>#N/A</v>
      </c>
      <c r="BP190" s="142" t="e">
        <f t="shared" si="234"/>
        <v>#N/A</v>
      </c>
      <c r="BQ190" s="142" t="e">
        <f>SUM(BP190:$BP$198)</f>
        <v>#N/A</v>
      </c>
      <c r="BR190" s="213" t="e">
        <f t="shared" si="240"/>
        <v>#N/A</v>
      </c>
      <c r="BS190" s="270" t="e">
        <f t="shared" si="235"/>
        <v>#N/A</v>
      </c>
      <c r="BT190" s="514">
        <v>28.2</v>
      </c>
      <c r="BU190" s="2" t="s">
        <v>340</v>
      </c>
      <c r="BV190" s="435" t="s">
        <v>117</v>
      </c>
      <c r="BW190" s="2"/>
      <c r="BX190" s="518">
        <f t="shared" si="253"/>
        <v>28.097080291970805</v>
      </c>
      <c r="BY190" s="2" t="s">
        <v>292</v>
      </c>
      <c r="BZ190" s="531" t="e">
        <f t="shared" si="260"/>
        <v>#N/A</v>
      </c>
      <c r="CA190" s="2" t="s">
        <v>290</v>
      </c>
      <c r="CB190" s="553" t="s">
        <v>117</v>
      </c>
      <c r="CC190" s="2"/>
      <c r="CD190" s="435" t="s">
        <v>117</v>
      </c>
      <c r="CE190" s="2"/>
      <c r="CF190" s="435" t="s">
        <v>117</v>
      </c>
      <c r="CG190" s="2"/>
      <c r="CH190" s="435" t="s">
        <v>117</v>
      </c>
      <c r="CI190" s="410"/>
    </row>
    <row r="191" spans="1:87" ht="12.75">
      <c r="A191" s="55" t="s">
        <v>35</v>
      </c>
      <c r="B191" s="359" t="e">
        <f>HLOOKUP('HEALTH INEQUALITIES TOOL'!$C$5,LookUpData!$B$1:$CH$256,LookUpData!CN191,FALSE)</f>
        <v>#N/A</v>
      </c>
      <c r="C191" s="2" t="s">
        <v>343</v>
      </c>
      <c r="D191" s="363" t="e">
        <f>LookUpData!CI191*B191</f>
        <v>#N/A</v>
      </c>
      <c r="E191" s="2" t="s">
        <v>350</v>
      </c>
      <c r="F191" s="401" t="e">
        <f t="shared" si="254"/>
        <v>#N/A</v>
      </c>
      <c r="G191" s="2"/>
      <c r="H191" s="88">
        <v>0.341</v>
      </c>
      <c r="I191" s="2" t="s">
        <v>134</v>
      </c>
      <c r="J191" s="585">
        <v>0.4</v>
      </c>
      <c r="K191" s="2" t="s">
        <v>300</v>
      </c>
      <c r="L191" s="435" t="s">
        <v>117</v>
      </c>
      <c r="M191" s="2"/>
      <c r="N191" s="429">
        <f t="shared" si="243"/>
        <v>0.3107120980091884</v>
      </c>
      <c r="O191" s="2" t="s">
        <v>137</v>
      </c>
      <c r="P191" s="168" t="e">
        <f t="shared" si="244"/>
        <v>#N/A</v>
      </c>
      <c r="Q191" s="44" t="s">
        <v>138</v>
      </c>
      <c r="R191" s="125" t="e">
        <f t="shared" si="245"/>
        <v>#N/A</v>
      </c>
      <c r="S191" s="2" t="s">
        <v>146</v>
      </c>
      <c r="T191" s="119" t="e">
        <f t="shared" si="246"/>
        <v>#N/A</v>
      </c>
      <c r="U191" s="2" t="s">
        <v>105</v>
      </c>
      <c r="V191" s="444" t="s">
        <v>117</v>
      </c>
      <c r="W191" s="44"/>
      <c r="X191" s="468" t="e">
        <f t="shared" si="228"/>
        <v>#N/A</v>
      </c>
      <c r="Y191" s="126" t="s">
        <v>102</v>
      </c>
      <c r="Z191" s="152" t="e">
        <f t="shared" si="229"/>
        <v>#N/A</v>
      </c>
      <c r="AA191" s="142">
        <v>50</v>
      </c>
      <c r="AB191" s="147">
        <v>0.5</v>
      </c>
      <c r="AC191" s="142">
        <v>5</v>
      </c>
      <c r="AD191" s="152" t="e">
        <f t="shared" si="230"/>
        <v>#N/A</v>
      </c>
      <c r="AE191" s="152" t="e">
        <f t="shared" si="236"/>
        <v>#N/A</v>
      </c>
      <c r="AF191" s="142" t="e">
        <f t="shared" si="241"/>
        <v>#N/A</v>
      </c>
      <c r="AG191" s="142" t="e">
        <f t="shared" si="237"/>
        <v>#N/A</v>
      </c>
      <c r="AH191" s="142" t="e">
        <f t="shared" si="231"/>
        <v>#N/A</v>
      </c>
      <c r="AI191" s="141" t="e">
        <f>SUM(AH191:AH$198)</f>
        <v>#N/A</v>
      </c>
      <c r="AJ191" s="168" t="e">
        <f t="shared" si="255"/>
        <v>#N/A</v>
      </c>
      <c r="AK191" s="126" t="s">
        <v>320</v>
      </c>
      <c r="AL191" s="444" t="s">
        <v>117</v>
      </c>
      <c r="AM191" s="126"/>
      <c r="AN191" s="168" t="e">
        <f t="shared" si="247"/>
        <v>#N/A</v>
      </c>
      <c r="AO191" s="164" t="s">
        <v>105</v>
      </c>
      <c r="AP191" s="387">
        <v>1.39</v>
      </c>
      <c r="AQ191" s="126" t="s">
        <v>323</v>
      </c>
      <c r="AR191" s="187">
        <f t="shared" si="248"/>
        <v>0.10808074068362675</v>
      </c>
      <c r="AS191" s="2" t="s">
        <v>325</v>
      </c>
      <c r="AT191" s="563" t="e">
        <f t="shared" si="249"/>
        <v>#N/A</v>
      </c>
      <c r="AU191" s="561" t="s">
        <v>327</v>
      </c>
      <c r="AV191" s="563" t="e">
        <f t="shared" si="256"/>
        <v>#N/A</v>
      </c>
      <c r="AW191" s="561" t="s">
        <v>327</v>
      </c>
      <c r="AX191" s="564" t="e">
        <f t="shared" si="257"/>
        <v>#N/A</v>
      </c>
      <c r="AY191" s="126" t="s">
        <v>329</v>
      </c>
      <c r="AZ191" s="140" t="e">
        <f t="shared" si="250"/>
        <v>#N/A</v>
      </c>
      <c r="BA191" s="126" t="s">
        <v>331</v>
      </c>
      <c r="BB191" s="147" t="e">
        <f t="shared" si="258"/>
        <v>#N/A</v>
      </c>
      <c r="BC191" s="126" t="s">
        <v>333</v>
      </c>
      <c r="BD191" s="147" t="e">
        <f t="shared" si="251"/>
        <v>#N/A</v>
      </c>
      <c r="BE191" s="126" t="s">
        <v>334</v>
      </c>
      <c r="BF191" s="142" t="e">
        <f t="shared" si="252"/>
        <v>#N/A</v>
      </c>
      <c r="BG191" s="126" t="s">
        <v>331</v>
      </c>
      <c r="BH191" s="142" t="e">
        <f t="shared" si="259"/>
        <v>#N/A</v>
      </c>
      <c r="BI191" s="126" t="s">
        <v>337</v>
      </c>
      <c r="BJ191" s="196" t="e">
        <f t="shared" si="232"/>
        <v>#N/A</v>
      </c>
      <c r="BK191" s="126" t="s">
        <v>338</v>
      </c>
      <c r="BL191" s="152" t="e">
        <f t="shared" si="233"/>
        <v>#N/A</v>
      </c>
      <c r="BM191" s="152" t="e">
        <f t="shared" si="238"/>
        <v>#N/A</v>
      </c>
      <c r="BN191" s="142" t="e">
        <f t="shared" si="242"/>
        <v>#N/A</v>
      </c>
      <c r="BO191" s="142" t="e">
        <f t="shared" si="239"/>
        <v>#N/A</v>
      </c>
      <c r="BP191" s="142" t="e">
        <f t="shared" si="234"/>
        <v>#N/A</v>
      </c>
      <c r="BQ191" s="142" t="e">
        <f>SUM(BP191:$BP$198)</f>
        <v>#N/A</v>
      </c>
      <c r="BR191" s="213" t="e">
        <f t="shared" si="240"/>
        <v>#N/A</v>
      </c>
      <c r="BS191" s="270" t="e">
        <f t="shared" si="235"/>
        <v>#N/A</v>
      </c>
      <c r="BT191" s="514">
        <v>28.2</v>
      </c>
      <c r="BU191" s="2" t="s">
        <v>340</v>
      </c>
      <c r="BV191" s="435" t="s">
        <v>117</v>
      </c>
      <c r="BW191" s="2"/>
      <c r="BX191" s="518">
        <f t="shared" si="253"/>
        <v>28.097080291970805</v>
      </c>
      <c r="BY191" s="2" t="s">
        <v>292</v>
      </c>
      <c r="BZ191" s="531" t="e">
        <f t="shared" si="260"/>
        <v>#N/A</v>
      </c>
      <c r="CA191" s="2" t="s">
        <v>290</v>
      </c>
      <c r="CB191" s="553" t="s">
        <v>117</v>
      </c>
      <c r="CC191" s="2"/>
      <c r="CD191" s="435" t="s">
        <v>117</v>
      </c>
      <c r="CE191" s="2"/>
      <c r="CF191" s="435" t="s">
        <v>117</v>
      </c>
      <c r="CG191" s="2"/>
      <c r="CH191" s="435" t="s">
        <v>117</v>
      </c>
      <c r="CI191" s="410"/>
    </row>
    <row r="192" spans="1:87" ht="12.75">
      <c r="A192" s="55" t="s">
        <v>36</v>
      </c>
      <c r="B192" s="359" t="e">
        <f>HLOOKUP('HEALTH INEQUALITIES TOOL'!$C$5,LookUpData!$B$1:$CH$256,LookUpData!CN192,FALSE)</f>
        <v>#N/A</v>
      </c>
      <c r="C192" s="2" t="s">
        <v>343</v>
      </c>
      <c r="D192" s="363" t="e">
        <f>LookUpData!CI192*B192</f>
        <v>#N/A</v>
      </c>
      <c r="E192" s="2" t="s">
        <v>350</v>
      </c>
      <c r="F192" s="401" t="e">
        <f t="shared" si="254"/>
        <v>#N/A</v>
      </c>
      <c r="G192" s="2"/>
      <c r="H192" s="88">
        <v>0.373</v>
      </c>
      <c r="I192" s="2" t="s">
        <v>134</v>
      </c>
      <c r="J192" s="585">
        <v>0.4</v>
      </c>
      <c r="K192" s="2" t="s">
        <v>300</v>
      </c>
      <c r="L192" s="435" t="s">
        <v>117</v>
      </c>
      <c r="M192" s="2"/>
      <c r="N192" s="429">
        <f t="shared" si="243"/>
        <v>0.3398698315467075</v>
      </c>
      <c r="O192" s="2" t="s">
        <v>137</v>
      </c>
      <c r="P192" s="168" t="e">
        <f t="shared" si="244"/>
        <v>#N/A</v>
      </c>
      <c r="Q192" s="44" t="s">
        <v>138</v>
      </c>
      <c r="R192" s="125" t="e">
        <f t="shared" si="245"/>
        <v>#N/A</v>
      </c>
      <c r="S192" s="2" t="s">
        <v>146</v>
      </c>
      <c r="T192" s="119" t="e">
        <f t="shared" si="246"/>
        <v>#N/A</v>
      </c>
      <c r="U192" s="2" t="s">
        <v>105</v>
      </c>
      <c r="V192" s="444" t="s">
        <v>117</v>
      </c>
      <c r="W192" s="44"/>
      <c r="X192" s="468" t="e">
        <f t="shared" si="228"/>
        <v>#N/A</v>
      </c>
      <c r="Y192" s="126" t="s">
        <v>102</v>
      </c>
      <c r="Z192" s="152" t="e">
        <f t="shared" si="229"/>
        <v>#N/A</v>
      </c>
      <c r="AA192" s="142">
        <v>55</v>
      </c>
      <c r="AB192" s="147">
        <v>0.5</v>
      </c>
      <c r="AC192" s="142">
        <v>5</v>
      </c>
      <c r="AD192" s="152" t="e">
        <f t="shared" si="230"/>
        <v>#N/A</v>
      </c>
      <c r="AE192" s="152" t="e">
        <f t="shared" si="236"/>
        <v>#N/A</v>
      </c>
      <c r="AF192" s="142" t="e">
        <f t="shared" si="241"/>
        <v>#N/A</v>
      </c>
      <c r="AG192" s="142" t="e">
        <f t="shared" si="237"/>
        <v>#N/A</v>
      </c>
      <c r="AH192" s="142" t="e">
        <f t="shared" si="231"/>
        <v>#N/A</v>
      </c>
      <c r="AI192" s="141" t="e">
        <f>SUM(AH192:AH$198)</f>
        <v>#N/A</v>
      </c>
      <c r="AJ192" s="168" t="e">
        <f t="shared" si="255"/>
        <v>#N/A</v>
      </c>
      <c r="AK192" s="126" t="s">
        <v>320</v>
      </c>
      <c r="AL192" s="444" t="s">
        <v>117</v>
      </c>
      <c r="AM192" s="126"/>
      <c r="AN192" s="168" t="e">
        <f t="shared" si="247"/>
        <v>#N/A</v>
      </c>
      <c r="AO192" s="164" t="s">
        <v>105</v>
      </c>
      <c r="AP192" s="387">
        <v>1.39</v>
      </c>
      <c r="AQ192" s="126" t="s">
        <v>323</v>
      </c>
      <c r="AR192" s="187">
        <f t="shared" si="248"/>
        <v>0.11703617846226778</v>
      </c>
      <c r="AS192" s="2" t="s">
        <v>325</v>
      </c>
      <c r="AT192" s="563" t="e">
        <f t="shared" si="249"/>
        <v>#N/A</v>
      </c>
      <c r="AU192" s="561" t="s">
        <v>327</v>
      </c>
      <c r="AV192" s="563" t="e">
        <f t="shared" si="256"/>
        <v>#N/A</v>
      </c>
      <c r="AW192" s="561" t="s">
        <v>327</v>
      </c>
      <c r="AX192" s="564" t="e">
        <f t="shared" si="257"/>
        <v>#N/A</v>
      </c>
      <c r="AY192" s="126" t="s">
        <v>329</v>
      </c>
      <c r="AZ192" s="140" t="e">
        <f t="shared" si="250"/>
        <v>#N/A</v>
      </c>
      <c r="BA192" s="126" t="s">
        <v>331</v>
      </c>
      <c r="BB192" s="147" t="e">
        <f t="shared" si="258"/>
        <v>#N/A</v>
      </c>
      <c r="BC192" s="126" t="s">
        <v>333</v>
      </c>
      <c r="BD192" s="147" t="e">
        <f t="shared" si="251"/>
        <v>#N/A</v>
      </c>
      <c r="BE192" s="126" t="s">
        <v>334</v>
      </c>
      <c r="BF192" s="142" t="e">
        <f t="shared" si="252"/>
        <v>#N/A</v>
      </c>
      <c r="BG192" s="126" t="s">
        <v>331</v>
      </c>
      <c r="BH192" s="142" t="e">
        <f t="shared" si="259"/>
        <v>#N/A</v>
      </c>
      <c r="BI192" s="126" t="s">
        <v>337</v>
      </c>
      <c r="BJ192" s="196" t="e">
        <f t="shared" si="232"/>
        <v>#N/A</v>
      </c>
      <c r="BK192" s="126" t="s">
        <v>338</v>
      </c>
      <c r="BL192" s="152" t="e">
        <f t="shared" si="233"/>
        <v>#N/A</v>
      </c>
      <c r="BM192" s="152" t="e">
        <f t="shared" si="238"/>
        <v>#N/A</v>
      </c>
      <c r="BN192" s="142" t="e">
        <f t="shared" si="242"/>
        <v>#N/A</v>
      </c>
      <c r="BO192" s="142" t="e">
        <f t="shared" si="239"/>
        <v>#N/A</v>
      </c>
      <c r="BP192" s="142" t="e">
        <f t="shared" si="234"/>
        <v>#N/A</v>
      </c>
      <c r="BQ192" s="142" t="e">
        <f>SUM(BP192:$BP$198)</f>
        <v>#N/A</v>
      </c>
      <c r="BR192" s="213" t="e">
        <f t="shared" si="240"/>
        <v>#N/A</v>
      </c>
      <c r="BS192" s="270" t="e">
        <f t="shared" si="235"/>
        <v>#N/A</v>
      </c>
      <c r="BT192" s="514">
        <v>29</v>
      </c>
      <c r="BU192" s="2" t="s">
        <v>340</v>
      </c>
      <c r="BV192" s="435" t="s">
        <v>117</v>
      </c>
      <c r="BW192" s="2"/>
      <c r="BX192" s="518">
        <f t="shared" si="253"/>
        <v>28.89416058394161</v>
      </c>
      <c r="BY192" s="2" t="s">
        <v>292</v>
      </c>
      <c r="BZ192" s="531" t="e">
        <f t="shared" si="260"/>
        <v>#N/A</v>
      </c>
      <c r="CA192" s="2" t="s">
        <v>290</v>
      </c>
      <c r="CB192" s="553" t="s">
        <v>117</v>
      </c>
      <c r="CC192" s="2"/>
      <c r="CD192" s="435" t="s">
        <v>117</v>
      </c>
      <c r="CE192" s="2"/>
      <c r="CF192" s="435" t="s">
        <v>117</v>
      </c>
      <c r="CG192" s="2"/>
      <c r="CH192" s="435" t="s">
        <v>117</v>
      </c>
      <c r="CI192" s="410"/>
    </row>
    <row r="193" spans="1:87" ht="12.75">
      <c r="A193" s="55" t="s">
        <v>37</v>
      </c>
      <c r="B193" s="359" t="e">
        <f>HLOOKUP('HEALTH INEQUALITIES TOOL'!$C$5,LookUpData!$B$1:$CH$256,LookUpData!CN193,FALSE)</f>
        <v>#N/A</v>
      </c>
      <c r="C193" s="2" t="s">
        <v>343</v>
      </c>
      <c r="D193" s="363" t="e">
        <f>LookUpData!CI193*B193</f>
        <v>#N/A</v>
      </c>
      <c r="E193" s="2" t="s">
        <v>350</v>
      </c>
      <c r="F193" s="401" t="e">
        <f t="shared" si="254"/>
        <v>#N/A</v>
      </c>
      <c r="G193" s="2"/>
      <c r="H193" s="88">
        <v>0.373</v>
      </c>
      <c r="I193" s="2" t="s">
        <v>134</v>
      </c>
      <c r="J193" s="585">
        <v>0.4</v>
      </c>
      <c r="K193" s="2" t="s">
        <v>300</v>
      </c>
      <c r="L193" s="435" t="s">
        <v>117</v>
      </c>
      <c r="M193" s="2"/>
      <c r="N193" s="429">
        <f t="shared" si="243"/>
        <v>0.3398698315467075</v>
      </c>
      <c r="O193" s="2" t="s">
        <v>137</v>
      </c>
      <c r="P193" s="168" t="e">
        <f t="shared" si="244"/>
        <v>#N/A</v>
      </c>
      <c r="Q193" s="44" t="s">
        <v>138</v>
      </c>
      <c r="R193" s="125" t="e">
        <f t="shared" si="245"/>
        <v>#N/A</v>
      </c>
      <c r="S193" s="2" t="s">
        <v>146</v>
      </c>
      <c r="T193" s="119" t="e">
        <f t="shared" si="246"/>
        <v>#N/A</v>
      </c>
      <c r="U193" s="2" t="s">
        <v>105</v>
      </c>
      <c r="V193" s="444" t="s">
        <v>117</v>
      </c>
      <c r="W193" s="44"/>
      <c r="X193" s="468" t="e">
        <f t="shared" si="228"/>
        <v>#N/A</v>
      </c>
      <c r="Y193" s="126" t="s">
        <v>102</v>
      </c>
      <c r="Z193" s="152" t="e">
        <f t="shared" si="229"/>
        <v>#N/A</v>
      </c>
      <c r="AA193" s="142">
        <v>60</v>
      </c>
      <c r="AB193" s="147">
        <v>0.5</v>
      </c>
      <c r="AC193" s="142">
        <v>5</v>
      </c>
      <c r="AD193" s="152" t="e">
        <f t="shared" si="230"/>
        <v>#N/A</v>
      </c>
      <c r="AE193" s="152" t="e">
        <f t="shared" si="236"/>
        <v>#N/A</v>
      </c>
      <c r="AF193" s="142" t="e">
        <f t="shared" si="241"/>
        <v>#N/A</v>
      </c>
      <c r="AG193" s="142" t="e">
        <f t="shared" si="237"/>
        <v>#N/A</v>
      </c>
      <c r="AH193" s="142" t="e">
        <f t="shared" si="231"/>
        <v>#N/A</v>
      </c>
      <c r="AI193" s="141" t="e">
        <f>SUM(AH193:AH$198)</f>
        <v>#N/A</v>
      </c>
      <c r="AJ193" s="168" t="e">
        <f t="shared" si="255"/>
        <v>#N/A</v>
      </c>
      <c r="AK193" s="126" t="s">
        <v>320</v>
      </c>
      <c r="AL193" s="444" t="s">
        <v>117</v>
      </c>
      <c r="AM193" s="126"/>
      <c r="AN193" s="168" t="e">
        <f t="shared" si="247"/>
        <v>#N/A</v>
      </c>
      <c r="AO193" s="164" t="s">
        <v>105</v>
      </c>
      <c r="AP193" s="387">
        <v>1.39</v>
      </c>
      <c r="AQ193" s="126" t="s">
        <v>323</v>
      </c>
      <c r="AR193" s="187">
        <f t="shared" si="248"/>
        <v>0.11703617846226778</v>
      </c>
      <c r="AS193" s="2" t="s">
        <v>325</v>
      </c>
      <c r="AT193" s="563" t="e">
        <f t="shared" si="249"/>
        <v>#N/A</v>
      </c>
      <c r="AU193" s="561" t="s">
        <v>327</v>
      </c>
      <c r="AV193" s="563" t="e">
        <f t="shared" si="256"/>
        <v>#N/A</v>
      </c>
      <c r="AW193" s="561" t="s">
        <v>327</v>
      </c>
      <c r="AX193" s="564" t="e">
        <f t="shared" si="257"/>
        <v>#N/A</v>
      </c>
      <c r="AY193" s="126" t="s">
        <v>329</v>
      </c>
      <c r="AZ193" s="140" t="e">
        <f t="shared" si="250"/>
        <v>#N/A</v>
      </c>
      <c r="BA193" s="126" t="s">
        <v>331</v>
      </c>
      <c r="BB193" s="147" t="e">
        <f t="shared" si="258"/>
        <v>#N/A</v>
      </c>
      <c r="BC193" s="126" t="s">
        <v>333</v>
      </c>
      <c r="BD193" s="147" t="e">
        <f t="shared" si="251"/>
        <v>#N/A</v>
      </c>
      <c r="BE193" s="126" t="s">
        <v>334</v>
      </c>
      <c r="BF193" s="142" t="e">
        <f t="shared" si="252"/>
        <v>#N/A</v>
      </c>
      <c r="BG193" s="126" t="s">
        <v>331</v>
      </c>
      <c r="BH193" s="142" t="e">
        <f t="shared" si="259"/>
        <v>#N/A</v>
      </c>
      <c r="BI193" s="126" t="s">
        <v>337</v>
      </c>
      <c r="BJ193" s="196" t="e">
        <f t="shared" si="232"/>
        <v>#N/A</v>
      </c>
      <c r="BK193" s="126" t="s">
        <v>338</v>
      </c>
      <c r="BL193" s="152" t="e">
        <f t="shared" si="233"/>
        <v>#N/A</v>
      </c>
      <c r="BM193" s="152" t="e">
        <f t="shared" si="238"/>
        <v>#N/A</v>
      </c>
      <c r="BN193" s="142" t="e">
        <f t="shared" si="242"/>
        <v>#N/A</v>
      </c>
      <c r="BO193" s="142" t="e">
        <f t="shared" si="239"/>
        <v>#N/A</v>
      </c>
      <c r="BP193" s="142" t="e">
        <f t="shared" si="234"/>
        <v>#N/A</v>
      </c>
      <c r="BQ193" s="142" t="e">
        <f>SUM(BP193:$BP$198)</f>
        <v>#N/A</v>
      </c>
      <c r="BR193" s="213" t="e">
        <f t="shared" si="240"/>
        <v>#N/A</v>
      </c>
      <c r="BS193" s="270" t="e">
        <f t="shared" si="235"/>
        <v>#N/A</v>
      </c>
      <c r="BT193" s="514">
        <v>29</v>
      </c>
      <c r="BU193" s="2" t="s">
        <v>340</v>
      </c>
      <c r="BV193" s="435" t="s">
        <v>117</v>
      </c>
      <c r="BW193" s="2"/>
      <c r="BX193" s="518">
        <f t="shared" si="253"/>
        <v>28.89416058394161</v>
      </c>
      <c r="BY193" s="2" t="s">
        <v>292</v>
      </c>
      <c r="BZ193" s="531" t="e">
        <f t="shared" si="260"/>
        <v>#N/A</v>
      </c>
      <c r="CA193" s="2" t="s">
        <v>290</v>
      </c>
      <c r="CB193" s="553" t="s">
        <v>117</v>
      </c>
      <c r="CC193" s="2"/>
      <c r="CD193" s="435" t="s">
        <v>117</v>
      </c>
      <c r="CE193" s="2"/>
      <c r="CF193" s="435" t="s">
        <v>117</v>
      </c>
      <c r="CG193" s="2"/>
      <c r="CH193" s="435" t="s">
        <v>117</v>
      </c>
      <c r="CI193" s="410"/>
    </row>
    <row r="194" spans="1:87" ht="12.75">
      <c r="A194" s="55" t="s">
        <v>38</v>
      </c>
      <c r="B194" s="359" t="e">
        <f>HLOOKUP('HEALTH INEQUALITIES TOOL'!$C$5,LookUpData!$B$1:$CH$256,LookUpData!CN194,FALSE)</f>
        <v>#N/A</v>
      </c>
      <c r="C194" s="2" t="s">
        <v>343</v>
      </c>
      <c r="D194" s="363" t="e">
        <f>LookUpData!CI194*B194</f>
        <v>#N/A</v>
      </c>
      <c r="E194" s="2" t="s">
        <v>350</v>
      </c>
      <c r="F194" s="401" t="e">
        <f t="shared" si="254"/>
        <v>#N/A</v>
      </c>
      <c r="G194" s="2"/>
      <c r="H194" s="88">
        <v>0.345</v>
      </c>
      <c r="I194" s="2" t="s">
        <v>134</v>
      </c>
      <c r="J194" s="585">
        <v>0.4</v>
      </c>
      <c r="K194" s="2" t="s">
        <v>300</v>
      </c>
      <c r="L194" s="435" t="s">
        <v>117</v>
      </c>
      <c r="M194" s="2"/>
      <c r="N194" s="429">
        <f t="shared" si="243"/>
        <v>0.3143568147013783</v>
      </c>
      <c r="O194" s="2" t="s">
        <v>137</v>
      </c>
      <c r="P194" s="168" t="e">
        <f t="shared" si="244"/>
        <v>#N/A</v>
      </c>
      <c r="Q194" s="44" t="s">
        <v>138</v>
      </c>
      <c r="R194" s="125" t="e">
        <f t="shared" si="245"/>
        <v>#N/A</v>
      </c>
      <c r="S194" s="2" t="s">
        <v>146</v>
      </c>
      <c r="T194" s="119" t="e">
        <f t="shared" si="246"/>
        <v>#N/A</v>
      </c>
      <c r="U194" s="2" t="s">
        <v>105</v>
      </c>
      <c r="V194" s="444" t="s">
        <v>117</v>
      </c>
      <c r="W194" s="44"/>
      <c r="X194" s="468" t="e">
        <f t="shared" si="228"/>
        <v>#N/A</v>
      </c>
      <c r="Y194" s="126" t="s">
        <v>102</v>
      </c>
      <c r="Z194" s="152" t="e">
        <f t="shared" si="229"/>
        <v>#N/A</v>
      </c>
      <c r="AA194" s="142">
        <v>65</v>
      </c>
      <c r="AB194" s="147">
        <v>0.5</v>
      </c>
      <c r="AC194" s="142">
        <v>5</v>
      </c>
      <c r="AD194" s="152" t="e">
        <f t="shared" si="230"/>
        <v>#N/A</v>
      </c>
      <c r="AE194" s="152" t="e">
        <f t="shared" si="236"/>
        <v>#N/A</v>
      </c>
      <c r="AF194" s="142" t="e">
        <f t="shared" si="241"/>
        <v>#N/A</v>
      </c>
      <c r="AG194" s="142" t="e">
        <f t="shared" si="237"/>
        <v>#N/A</v>
      </c>
      <c r="AH194" s="142" t="e">
        <f t="shared" si="231"/>
        <v>#N/A</v>
      </c>
      <c r="AI194" s="141" t="e">
        <f>SUM(AH194:AH$198)</f>
        <v>#N/A</v>
      </c>
      <c r="AJ194" s="168" t="e">
        <f t="shared" si="255"/>
        <v>#N/A</v>
      </c>
      <c r="AK194" s="126" t="s">
        <v>320</v>
      </c>
      <c r="AL194" s="444" t="s">
        <v>117</v>
      </c>
      <c r="AM194" s="126"/>
      <c r="AN194" s="168" t="e">
        <f t="shared" si="247"/>
        <v>#N/A</v>
      </c>
      <c r="AO194" s="164" t="s">
        <v>105</v>
      </c>
      <c r="AP194" s="387">
        <v>1.39</v>
      </c>
      <c r="AQ194" s="126" t="s">
        <v>323</v>
      </c>
      <c r="AR194" s="187">
        <f t="shared" si="248"/>
        <v>0.10921009239046471</v>
      </c>
      <c r="AS194" s="2" t="s">
        <v>325</v>
      </c>
      <c r="AT194" s="563" t="e">
        <f t="shared" si="249"/>
        <v>#N/A</v>
      </c>
      <c r="AU194" s="561" t="s">
        <v>327</v>
      </c>
      <c r="AV194" s="563" t="e">
        <f t="shared" si="256"/>
        <v>#N/A</v>
      </c>
      <c r="AW194" s="561" t="s">
        <v>327</v>
      </c>
      <c r="AX194" s="564" t="e">
        <f t="shared" si="257"/>
        <v>#N/A</v>
      </c>
      <c r="AY194" s="126" t="s">
        <v>329</v>
      </c>
      <c r="AZ194" s="140" t="e">
        <f t="shared" si="250"/>
        <v>#N/A</v>
      </c>
      <c r="BA194" s="126" t="s">
        <v>331</v>
      </c>
      <c r="BB194" s="147" t="e">
        <f t="shared" si="258"/>
        <v>#N/A</v>
      </c>
      <c r="BC194" s="126" t="s">
        <v>333</v>
      </c>
      <c r="BD194" s="147" t="e">
        <f t="shared" si="251"/>
        <v>#N/A</v>
      </c>
      <c r="BE194" s="126" t="s">
        <v>334</v>
      </c>
      <c r="BF194" s="142" t="e">
        <f t="shared" si="252"/>
        <v>#N/A</v>
      </c>
      <c r="BG194" s="126" t="s">
        <v>331</v>
      </c>
      <c r="BH194" s="142" t="e">
        <f t="shared" si="259"/>
        <v>#N/A</v>
      </c>
      <c r="BI194" s="126" t="s">
        <v>337</v>
      </c>
      <c r="BJ194" s="196" t="e">
        <f t="shared" si="232"/>
        <v>#N/A</v>
      </c>
      <c r="BK194" s="126" t="s">
        <v>338</v>
      </c>
      <c r="BL194" s="152" t="e">
        <f t="shared" si="233"/>
        <v>#N/A</v>
      </c>
      <c r="BM194" s="152" t="e">
        <f t="shared" si="238"/>
        <v>#N/A</v>
      </c>
      <c r="BN194" s="142" t="e">
        <f t="shared" si="242"/>
        <v>#N/A</v>
      </c>
      <c r="BO194" s="142" t="e">
        <f t="shared" si="239"/>
        <v>#N/A</v>
      </c>
      <c r="BP194" s="142" t="e">
        <f t="shared" si="234"/>
        <v>#N/A</v>
      </c>
      <c r="BQ194" s="142" t="e">
        <f>SUM(BP194:$BP$198)</f>
        <v>#N/A</v>
      </c>
      <c r="BR194" s="213" t="e">
        <f t="shared" si="240"/>
        <v>#N/A</v>
      </c>
      <c r="BS194" s="270" t="e">
        <f t="shared" si="235"/>
        <v>#N/A</v>
      </c>
      <c r="BT194" s="514">
        <v>28.9</v>
      </c>
      <c r="BU194" s="2" t="s">
        <v>340</v>
      </c>
      <c r="BV194" s="435" t="s">
        <v>117</v>
      </c>
      <c r="BW194" s="2"/>
      <c r="BX194" s="518">
        <f t="shared" si="253"/>
        <v>28.794525547445257</v>
      </c>
      <c r="BY194" s="2" t="s">
        <v>292</v>
      </c>
      <c r="BZ194" s="531" t="e">
        <f t="shared" si="260"/>
        <v>#N/A</v>
      </c>
      <c r="CA194" s="2" t="s">
        <v>290</v>
      </c>
      <c r="CB194" s="553" t="s">
        <v>117</v>
      </c>
      <c r="CC194" s="2"/>
      <c r="CD194" s="435" t="s">
        <v>117</v>
      </c>
      <c r="CE194" s="2"/>
      <c r="CF194" s="435" t="s">
        <v>117</v>
      </c>
      <c r="CG194" s="2"/>
      <c r="CH194" s="435" t="s">
        <v>117</v>
      </c>
      <c r="CI194" s="410"/>
    </row>
    <row r="195" spans="1:87" ht="12.75">
      <c r="A195" s="55" t="s">
        <v>39</v>
      </c>
      <c r="B195" s="359" t="e">
        <f>HLOOKUP('HEALTH INEQUALITIES TOOL'!$C$5,LookUpData!$B$1:$CH$256,LookUpData!CN195,FALSE)</f>
        <v>#N/A</v>
      </c>
      <c r="C195" s="2" t="s">
        <v>343</v>
      </c>
      <c r="D195" s="363" t="e">
        <f>LookUpData!CI195*B195</f>
        <v>#N/A</v>
      </c>
      <c r="E195" s="2" t="s">
        <v>350</v>
      </c>
      <c r="F195" s="401" t="e">
        <f t="shared" si="254"/>
        <v>#N/A</v>
      </c>
      <c r="G195" s="2"/>
      <c r="H195" s="88">
        <v>0.345</v>
      </c>
      <c r="I195" s="2" t="s">
        <v>134</v>
      </c>
      <c r="J195" s="585">
        <v>0.4</v>
      </c>
      <c r="K195" s="2" t="s">
        <v>300</v>
      </c>
      <c r="L195" s="435" t="s">
        <v>117</v>
      </c>
      <c r="M195" s="2"/>
      <c r="N195" s="429">
        <f t="shared" si="243"/>
        <v>0.3143568147013783</v>
      </c>
      <c r="O195" s="2" t="s">
        <v>137</v>
      </c>
      <c r="P195" s="168" t="e">
        <f t="shared" si="244"/>
        <v>#N/A</v>
      </c>
      <c r="Q195" s="44" t="s">
        <v>138</v>
      </c>
      <c r="R195" s="125" t="e">
        <f t="shared" si="245"/>
        <v>#N/A</v>
      </c>
      <c r="S195" s="2" t="s">
        <v>146</v>
      </c>
      <c r="T195" s="119" t="e">
        <f t="shared" si="246"/>
        <v>#N/A</v>
      </c>
      <c r="U195" s="2" t="s">
        <v>105</v>
      </c>
      <c r="V195" s="444" t="s">
        <v>117</v>
      </c>
      <c r="W195" s="44"/>
      <c r="X195" s="468" t="e">
        <f t="shared" si="228"/>
        <v>#N/A</v>
      </c>
      <c r="Y195" s="126" t="s">
        <v>102</v>
      </c>
      <c r="Z195" s="152" t="e">
        <f t="shared" si="229"/>
        <v>#N/A</v>
      </c>
      <c r="AA195" s="142">
        <v>70</v>
      </c>
      <c r="AB195" s="147">
        <v>0.5</v>
      </c>
      <c r="AC195" s="142">
        <v>5</v>
      </c>
      <c r="AD195" s="152" t="e">
        <f t="shared" si="230"/>
        <v>#N/A</v>
      </c>
      <c r="AE195" s="152" t="e">
        <f t="shared" si="236"/>
        <v>#N/A</v>
      </c>
      <c r="AF195" s="142" t="e">
        <f t="shared" si="241"/>
        <v>#N/A</v>
      </c>
      <c r="AG195" s="142" t="e">
        <f t="shared" si="237"/>
        <v>#N/A</v>
      </c>
      <c r="AH195" s="142" t="e">
        <f t="shared" si="231"/>
        <v>#N/A</v>
      </c>
      <c r="AI195" s="141" t="e">
        <f>SUM(AH195:AH$198)</f>
        <v>#N/A</v>
      </c>
      <c r="AJ195" s="168" t="e">
        <f t="shared" si="255"/>
        <v>#N/A</v>
      </c>
      <c r="AK195" s="126" t="s">
        <v>320</v>
      </c>
      <c r="AL195" s="444" t="s">
        <v>117</v>
      </c>
      <c r="AM195" s="126"/>
      <c r="AN195" s="168" t="e">
        <f t="shared" si="247"/>
        <v>#N/A</v>
      </c>
      <c r="AO195" s="164" t="s">
        <v>105</v>
      </c>
      <c r="AP195" s="387">
        <v>1.39</v>
      </c>
      <c r="AQ195" s="126" t="s">
        <v>323</v>
      </c>
      <c r="AR195" s="187">
        <f t="shared" si="248"/>
        <v>0.10921009239046471</v>
      </c>
      <c r="AS195" s="2" t="s">
        <v>325</v>
      </c>
      <c r="AT195" s="563" t="e">
        <f t="shared" si="249"/>
        <v>#N/A</v>
      </c>
      <c r="AU195" s="561" t="s">
        <v>327</v>
      </c>
      <c r="AV195" s="563" t="e">
        <f t="shared" si="256"/>
        <v>#N/A</v>
      </c>
      <c r="AW195" s="561" t="s">
        <v>327</v>
      </c>
      <c r="AX195" s="564" t="e">
        <f t="shared" si="257"/>
        <v>#N/A</v>
      </c>
      <c r="AY195" s="126" t="s">
        <v>329</v>
      </c>
      <c r="AZ195" s="140" t="e">
        <f t="shared" si="250"/>
        <v>#N/A</v>
      </c>
      <c r="BA195" s="126" t="s">
        <v>331</v>
      </c>
      <c r="BB195" s="147" t="e">
        <f t="shared" si="258"/>
        <v>#N/A</v>
      </c>
      <c r="BC195" s="126" t="s">
        <v>333</v>
      </c>
      <c r="BD195" s="147" t="e">
        <f t="shared" si="251"/>
        <v>#N/A</v>
      </c>
      <c r="BE195" s="126" t="s">
        <v>334</v>
      </c>
      <c r="BF195" s="142" t="e">
        <f t="shared" si="252"/>
        <v>#N/A</v>
      </c>
      <c r="BG195" s="126" t="s">
        <v>331</v>
      </c>
      <c r="BH195" s="142" t="e">
        <f t="shared" si="259"/>
        <v>#N/A</v>
      </c>
      <c r="BI195" s="126" t="s">
        <v>337</v>
      </c>
      <c r="BJ195" s="196" t="e">
        <f t="shared" si="232"/>
        <v>#N/A</v>
      </c>
      <c r="BK195" s="126" t="s">
        <v>338</v>
      </c>
      <c r="BL195" s="152" t="e">
        <f t="shared" si="233"/>
        <v>#N/A</v>
      </c>
      <c r="BM195" s="152" t="e">
        <f t="shared" si="238"/>
        <v>#N/A</v>
      </c>
      <c r="BN195" s="142" t="e">
        <f t="shared" si="242"/>
        <v>#N/A</v>
      </c>
      <c r="BO195" s="142" t="e">
        <f t="shared" si="239"/>
        <v>#N/A</v>
      </c>
      <c r="BP195" s="142" t="e">
        <f t="shared" si="234"/>
        <v>#N/A</v>
      </c>
      <c r="BQ195" s="142" t="e">
        <f>SUM(BP195:$BP$198)</f>
        <v>#N/A</v>
      </c>
      <c r="BR195" s="213" t="e">
        <f t="shared" si="240"/>
        <v>#N/A</v>
      </c>
      <c r="BS195" s="270" t="e">
        <f t="shared" si="235"/>
        <v>#N/A</v>
      </c>
      <c r="BT195" s="514">
        <v>28.9</v>
      </c>
      <c r="BU195" s="2" t="s">
        <v>340</v>
      </c>
      <c r="BV195" s="435" t="s">
        <v>117</v>
      </c>
      <c r="BW195" s="2"/>
      <c r="BX195" s="518">
        <f t="shared" si="253"/>
        <v>28.794525547445257</v>
      </c>
      <c r="BY195" s="2" t="s">
        <v>292</v>
      </c>
      <c r="BZ195" s="531" t="e">
        <f t="shared" si="260"/>
        <v>#N/A</v>
      </c>
      <c r="CA195" s="2" t="s">
        <v>290</v>
      </c>
      <c r="CB195" s="553" t="s">
        <v>117</v>
      </c>
      <c r="CC195" s="2"/>
      <c r="CD195" s="435" t="s">
        <v>117</v>
      </c>
      <c r="CE195" s="2"/>
      <c r="CF195" s="435" t="s">
        <v>117</v>
      </c>
      <c r="CG195" s="2"/>
      <c r="CH195" s="435" t="s">
        <v>117</v>
      </c>
      <c r="CI195" s="410"/>
    </row>
    <row r="196" spans="1:87" ht="12.75">
      <c r="A196" s="55" t="s">
        <v>40</v>
      </c>
      <c r="B196" s="359" t="e">
        <f>HLOOKUP('HEALTH INEQUALITIES TOOL'!$C$5,LookUpData!$B$1:$CH$256,LookUpData!CN196,FALSE)</f>
        <v>#N/A</v>
      </c>
      <c r="C196" s="2" t="s">
        <v>343</v>
      </c>
      <c r="D196" s="363" t="e">
        <f>LookUpData!CI196*B196</f>
        <v>#N/A</v>
      </c>
      <c r="E196" s="2" t="s">
        <v>350</v>
      </c>
      <c r="F196" s="406"/>
      <c r="G196" s="2"/>
      <c r="H196" s="87"/>
      <c r="I196" s="2"/>
      <c r="J196" s="583"/>
      <c r="K196" s="2"/>
      <c r="L196" s="440"/>
      <c r="M196" s="2"/>
      <c r="N196" s="175"/>
      <c r="O196" s="2"/>
      <c r="P196" s="172"/>
      <c r="Q196" s="44"/>
      <c r="R196" s="124"/>
      <c r="S196" s="2"/>
      <c r="T196" s="124"/>
      <c r="U196" s="2"/>
      <c r="V196" s="453"/>
      <c r="W196" s="44"/>
      <c r="X196" s="468" t="e">
        <f t="shared" si="228"/>
        <v>#N/A</v>
      </c>
      <c r="Y196" s="126" t="s">
        <v>102</v>
      </c>
      <c r="Z196" s="152" t="e">
        <f t="shared" si="229"/>
        <v>#N/A</v>
      </c>
      <c r="AA196" s="142">
        <v>75</v>
      </c>
      <c r="AB196" s="147">
        <v>0.5</v>
      </c>
      <c r="AC196" s="142">
        <v>5</v>
      </c>
      <c r="AD196" s="152" t="e">
        <f t="shared" si="230"/>
        <v>#N/A</v>
      </c>
      <c r="AE196" s="152" t="e">
        <f t="shared" si="236"/>
        <v>#N/A</v>
      </c>
      <c r="AF196" s="142" t="e">
        <f t="shared" si="241"/>
        <v>#N/A</v>
      </c>
      <c r="AG196" s="142" t="e">
        <f t="shared" si="237"/>
        <v>#N/A</v>
      </c>
      <c r="AH196" s="142" t="e">
        <f t="shared" si="231"/>
        <v>#N/A</v>
      </c>
      <c r="AI196" s="141" t="e">
        <f>SUM(AH196:AH$198)</f>
        <v>#N/A</v>
      </c>
      <c r="AJ196" s="172"/>
      <c r="AK196" s="126"/>
      <c r="AL196" s="453"/>
      <c r="AM196" s="126"/>
      <c r="AN196" s="172"/>
      <c r="AO196" s="164"/>
      <c r="AP196" s="391"/>
      <c r="AQ196" s="126"/>
      <c r="AR196" s="192"/>
      <c r="AS196" s="126"/>
      <c r="AT196" s="565"/>
      <c r="AU196" s="561"/>
      <c r="AV196" s="565"/>
      <c r="AW196" s="561"/>
      <c r="AX196" s="562"/>
      <c r="AY196" s="126"/>
      <c r="AZ196" s="195"/>
      <c r="BA196" s="126"/>
      <c r="BB196" s="172"/>
      <c r="BC196" s="126"/>
      <c r="BD196" s="172"/>
      <c r="BE196" s="126"/>
      <c r="BF196" s="172"/>
      <c r="BG196" s="126"/>
      <c r="BH196" s="142" t="e">
        <f>D196</f>
        <v>#N/A</v>
      </c>
      <c r="BI196" s="126" t="s">
        <v>336</v>
      </c>
      <c r="BJ196" s="196" t="e">
        <f t="shared" si="232"/>
        <v>#N/A</v>
      </c>
      <c r="BK196" s="126" t="s">
        <v>338</v>
      </c>
      <c r="BL196" s="152" t="e">
        <f t="shared" si="233"/>
        <v>#N/A</v>
      </c>
      <c r="BM196" s="152" t="e">
        <f t="shared" si="238"/>
        <v>#N/A</v>
      </c>
      <c r="BN196" s="142" t="e">
        <f t="shared" si="242"/>
        <v>#N/A</v>
      </c>
      <c r="BO196" s="142" t="e">
        <f t="shared" si="239"/>
        <v>#N/A</v>
      </c>
      <c r="BP196" s="142" t="e">
        <f t="shared" si="234"/>
        <v>#N/A</v>
      </c>
      <c r="BQ196" s="142" t="e">
        <f>SUM(BP196:$BP$198)</f>
        <v>#N/A</v>
      </c>
      <c r="BR196" s="213" t="e">
        <f t="shared" si="240"/>
        <v>#N/A</v>
      </c>
      <c r="BS196" s="270" t="e">
        <f t="shared" si="235"/>
        <v>#N/A</v>
      </c>
      <c r="BT196" s="515"/>
      <c r="BU196" s="126"/>
      <c r="BV196" s="440"/>
      <c r="BW196" s="2"/>
      <c r="BX196" s="520"/>
      <c r="BY196" s="2"/>
      <c r="BZ196" s="530"/>
      <c r="CA196" s="2"/>
      <c r="CB196" s="555"/>
      <c r="CC196" s="2"/>
      <c r="CD196" s="440"/>
      <c r="CE196" s="2"/>
      <c r="CF196" s="440"/>
      <c r="CG196" s="2"/>
      <c r="CH196" s="440"/>
      <c r="CI196" s="410"/>
    </row>
    <row r="197" spans="1:87" ht="12.75">
      <c r="A197" s="55" t="s">
        <v>41</v>
      </c>
      <c r="B197" s="359" t="e">
        <f>HLOOKUP('HEALTH INEQUALITIES TOOL'!$C$5,LookUpData!$B$1:$CH$256,LookUpData!CN197,FALSE)</f>
        <v>#N/A</v>
      </c>
      <c r="C197" s="2" t="s">
        <v>343</v>
      </c>
      <c r="D197" s="363" t="e">
        <f>LookUpData!CI197*B197</f>
        <v>#N/A</v>
      </c>
      <c r="E197" s="2" t="s">
        <v>350</v>
      </c>
      <c r="F197" s="406"/>
      <c r="G197" s="2"/>
      <c r="H197" s="87"/>
      <c r="I197" s="2"/>
      <c r="J197" s="583"/>
      <c r="K197" s="2"/>
      <c r="L197" s="440"/>
      <c r="M197" s="2"/>
      <c r="N197" s="175"/>
      <c r="O197" s="2"/>
      <c r="P197" s="172"/>
      <c r="Q197" s="44"/>
      <c r="R197" s="124"/>
      <c r="S197" s="2"/>
      <c r="T197" s="124"/>
      <c r="U197" s="2"/>
      <c r="V197" s="453"/>
      <c r="W197" s="44"/>
      <c r="X197" s="468" t="e">
        <f t="shared" si="228"/>
        <v>#N/A</v>
      </c>
      <c r="Y197" s="126" t="s">
        <v>102</v>
      </c>
      <c r="Z197" s="152" t="e">
        <f t="shared" si="229"/>
        <v>#N/A</v>
      </c>
      <c r="AA197" s="142">
        <v>80</v>
      </c>
      <c r="AB197" s="147">
        <v>0.5</v>
      </c>
      <c r="AC197" s="142">
        <v>5</v>
      </c>
      <c r="AD197" s="152" t="e">
        <f t="shared" si="230"/>
        <v>#N/A</v>
      </c>
      <c r="AE197" s="152" t="e">
        <f t="shared" si="236"/>
        <v>#N/A</v>
      </c>
      <c r="AF197" s="142" t="e">
        <f t="shared" si="241"/>
        <v>#N/A</v>
      </c>
      <c r="AG197" s="142" t="e">
        <f t="shared" si="237"/>
        <v>#N/A</v>
      </c>
      <c r="AH197" s="142" t="e">
        <f t="shared" si="231"/>
        <v>#N/A</v>
      </c>
      <c r="AI197" s="141" t="e">
        <f>SUM(AH197:AH$198)</f>
        <v>#N/A</v>
      </c>
      <c r="AJ197" s="172"/>
      <c r="AK197" s="126"/>
      <c r="AL197" s="453"/>
      <c r="AM197" s="126"/>
      <c r="AN197" s="172"/>
      <c r="AO197" s="164"/>
      <c r="AP197" s="391"/>
      <c r="AQ197" s="126"/>
      <c r="AR197" s="192"/>
      <c r="AS197" s="126"/>
      <c r="AT197" s="565"/>
      <c r="AU197" s="561"/>
      <c r="AV197" s="565"/>
      <c r="AW197" s="561"/>
      <c r="AX197" s="562"/>
      <c r="AY197" s="126"/>
      <c r="AZ197" s="195"/>
      <c r="BA197" s="126"/>
      <c r="BB197" s="172"/>
      <c r="BC197" s="126"/>
      <c r="BD197" s="172"/>
      <c r="BE197" s="126"/>
      <c r="BF197" s="172"/>
      <c r="BG197" s="126"/>
      <c r="BH197" s="142" t="e">
        <f aca="true" t="shared" si="261" ref="BH197:BH203">D197</f>
        <v>#N/A</v>
      </c>
      <c r="BI197" s="126" t="s">
        <v>336</v>
      </c>
      <c r="BJ197" s="196" t="e">
        <f t="shared" si="232"/>
        <v>#N/A</v>
      </c>
      <c r="BK197" s="126" t="s">
        <v>338</v>
      </c>
      <c r="BL197" s="152" t="e">
        <f t="shared" si="233"/>
        <v>#N/A</v>
      </c>
      <c r="BM197" s="152" t="e">
        <f t="shared" si="238"/>
        <v>#N/A</v>
      </c>
      <c r="BN197" s="142" t="e">
        <f t="shared" si="242"/>
        <v>#N/A</v>
      </c>
      <c r="BO197" s="142" t="e">
        <f t="shared" si="239"/>
        <v>#N/A</v>
      </c>
      <c r="BP197" s="142" t="e">
        <f t="shared" si="234"/>
        <v>#N/A</v>
      </c>
      <c r="BQ197" s="142" t="e">
        <f>SUM(BP197:$BP$198)</f>
        <v>#N/A</v>
      </c>
      <c r="BR197" s="213" t="e">
        <f t="shared" si="240"/>
        <v>#N/A</v>
      </c>
      <c r="BS197" s="270" t="e">
        <f t="shared" si="235"/>
        <v>#N/A</v>
      </c>
      <c r="BT197" s="515"/>
      <c r="BU197" s="126"/>
      <c r="BV197" s="440"/>
      <c r="BW197" s="2"/>
      <c r="BX197" s="520"/>
      <c r="BY197" s="2"/>
      <c r="BZ197" s="530"/>
      <c r="CA197" s="2"/>
      <c r="CB197" s="555"/>
      <c r="CC197" s="2"/>
      <c r="CD197" s="440"/>
      <c r="CE197" s="2"/>
      <c r="CF197" s="440"/>
      <c r="CG197" s="2"/>
      <c r="CH197" s="440"/>
      <c r="CI197" s="410"/>
    </row>
    <row r="198" spans="1:87" ht="12.75">
      <c r="A198" s="55" t="s">
        <v>86</v>
      </c>
      <c r="B198" s="359" t="e">
        <f>HLOOKUP('HEALTH INEQUALITIES TOOL'!$C$5,LookUpData!$B$1:$CH$256,LookUpData!CN198,FALSE)</f>
        <v>#N/A</v>
      </c>
      <c r="C198" s="2" t="s">
        <v>343</v>
      </c>
      <c r="D198" s="363" t="e">
        <f>LookUpData!CI198*B198</f>
        <v>#N/A</v>
      </c>
      <c r="E198" s="2" t="s">
        <v>350</v>
      </c>
      <c r="F198" s="406"/>
      <c r="G198" s="2"/>
      <c r="H198" s="87"/>
      <c r="I198" s="2"/>
      <c r="J198" s="583"/>
      <c r="K198" s="2"/>
      <c r="L198" s="440"/>
      <c r="M198" s="2"/>
      <c r="N198" s="175"/>
      <c r="O198" s="2"/>
      <c r="P198" s="172"/>
      <c r="Q198" s="44"/>
      <c r="R198" s="124"/>
      <c r="S198" s="2"/>
      <c r="T198" s="124"/>
      <c r="U198" s="2"/>
      <c r="V198" s="453"/>
      <c r="W198" s="44"/>
      <c r="X198" s="468" t="e">
        <f t="shared" si="228"/>
        <v>#N/A</v>
      </c>
      <c r="Y198" s="126" t="s">
        <v>102</v>
      </c>
      <c r="Z198" s="152" t="e">
        <f t="shared" si="229"/>
        <v>#N/A</v>
      </c>
      <c r="AA198" s="142">
        <v>85</v>
      </c>
      <c r="AB198" s="147">
        <v>0.5</v>
      </c>
      <c r="AC198" s="142" t="e">
        <f>2/Z198</f>
        <v>#N/A</v>
      </c>
      <c r="AD198" s="152" t="e">
        <f t="shared" si="230"/>
        <v>#N/A</v>
      </c>
      <c r="AE198" s="152" t="e">
        <f t="shared" si="236"/>
        <v>#N/A</v>
      </c>
      <c r="AF198" s="142" t="e">
        <f t="shared" si="241"/>
        <v>#N/A</v>
      </c>
      <c r="AG198" s="142" t="e">
        <f>AF198</f>
        <v>#N/A</v>
      </c>
      <c r="AH198" s="142" t="e">
        <f>AC198*(AB198*AG198)</f>
        <v>#N/A</v>
      </c>
      <c r="AI198" s="141" t="e">
        <f>SUM(AH198:AH$198)</f>
        <v>#N/A</v>
      </c>
      <c r="AJ198" s="172"/>
      <c r="AK198" s="126"/>
      <c r="AL198" s="453"/>
      <c r="AM198" s="126"/>
      <c r="AN198" s="172"/>
      <c r="AO198" s="164"/>
      <c r="AP198" s="391"/>
      <c r="AQ198" s="126"/>
      <c r="AR198" s="192"/>
      <c r="AS198" s="126"/>
      <c r="AT198" s="565"/>
      <c r="AU198" s="561"/>
      <c r="AV198" s="565"/>
      <c r="AW198" s="561"/>
      <c r="AX198" s="562"/>
      <c r="AY198" s="126"/>
      <c r="AZ198" s="195"/>
      <c r="BA198" s="126"/>
      <c r="BB198" s="172"/>
      <c r="BC198" s="126"/>
      <c r="BD198" s="172"/>
      <c r="BE198" s="126"/>
      <c r="BF198" s="172"/>
      <c r="BG198" s="126"/>
      <c r="BH198" s="142" t="e">
        <f t="shared" si="261"/>
        <v>#N/A</v>
      </c>
      <c r="BI198" s="126" t="s">
        <v>336</v>
      </c>
      <c r="BJ198" s="196" t="e">
        <f t="shared" si="232"/>
        <v>#N/A</v>
      </c>
      <c r="BK198" s="126" t="s">
        <v>338</v>
      </c>
      <c r="BL198" s="152" t="e">
        <f t="shared" si="233"/>
        <v>#N/A</v>
      </c>
      <c r="BM198" s="152" t="e">
        <f t="shared" si="238"/>
        <v>#N/A</v>
      </c>
      <c r="BN198" s="142" t="e">
        <f t="shared" si="242"/>
        <v>#N/A</v>
      </c>
      <c r="BO198" s="142" t="e">
        <f>BN198</f>
        <v>#N/A</v>
      </c>
      <c r="BP198" s="142" t="e">
        <f>AC198*(AB198*BO198)</f>
        <v>#N/A</v>
      </c>
      <c r="BQ198" s="142" t="e">
        <f>SUM(BP198:$BP$198)</f>
        <v>#N/A</v>
      </c>
      <c r="BR198" s="213" t="e">
        <f t="shared" si="240"/>
        <v>#N/A</v>
      </c>
      <c r="BS198" s="270" t="e">
        <f t="shared" si="235"/>
        <v>#N/A</v>
      </c>
      <c r="BT198" s="515"/>
      <c r="BU198" s="126"/>
      <c r="BV198" s="440"/>
      <c r="BW198" s="2"/>
      <c r="BX198" s="520"/>
      <c r="BY198" s="2"/>
      <c r="BZ198" s="530"/>
      <c r="CA198" s="2"/>
      <c r="CB198" s="555"/>
      <c r="CC198" s="2"/>
      <c r="CD198" s="440"/>
      <c r="CE198" s="2"/>
      <c r="CF198" s="440"/>
      <c r="CG198" s="2"/>
      <c r="CH198" s="440"/>
      <c r="CI198" s="410"/>
    </row>
    <row r="199" spans="1:87" ht="12.75">
      <c r="A199" s="55" t="s">
        <v>87</v>
      </c>
      <c r="B199" s="359" t="e">
        <f>HLOOKUP('HEALTH INEQUALITIES TOOL'!$C$5,LookUpData!$B$1:$CH$256,LookUpData!CN199,FALSE)</f>
        <v>#N/A</v>
      </c>
      <c r="C199" s="2" t="s">
        <v>343</v>
      </c>
      <c r="D199" s="363" t="e">
        <f>LookUpData!CI199*B199</f>
        <v>#N/A</v>
      </c>
      <c r="E199" s="2" t="s">
        <v>350</v>
      </c>
      <c r="F199" s="406"/>
      <c r="G199" s="2"/>
      <c r="H199" s="87"/>
      <c r="I199" s="2"/>
      <c r="J199" s="583"/>
      <c r="K199" s="2"/>
      <c r="L199" s="440"/>
      <c r="M199" s="2"/>
      <c r="N199" s="175"/>
      <c r="O199" s="2"/>
      <c r="P199" s="172"/>
      <c r="Q199" s="44"/>
      <c r="R199" s="124"/>
      <c r="S199" s="2"/>
      <c r="T199" s="124"/>
      <c r="U199" s="2"/>
      <c r="V199" s="453"/>
      <c r="W199" s="44"/>
      <c r="X199" s="468" t="e">
        <f t="shared" si="228"/>
        <v>#N/A</v>
      </c>
      <c r="Y199" s="126" t="s">
        <v>102</v>
      </c>
      <c r="Z199" s="152" t="e">
        <f t="shared" si="229"/>
        <v>#N/A</v>
      </c>
      <c r="AA199" s="142">
        <v>0</v>
      </c>
      <c r="AB199" s="147">
        <v>0.1</v>
      </c>
      <c r="AC199" s="142">
        <v>1</v>
      </c>
      <c r="AD199" s="152" t="e">
        <f t="shared" si="230"/>
        <v>#N/A</v>
      </c>
      <c r="AE199" s="152" t="e">
        <f t="shared" si="236"/>
        <v>#N/A</v>
      </c>
      <c r="AF199" s="142">
        <v>100000</v>
      </c>
      <c r="AG199" s="142" t="e">
        <f aca="true" t="shared" si="262" ref="AG199:AG216">AF199-AF200</f>
        <v>#N/A</v>
      </c>
      <c r="AH199" s="142" t="e">
        <f aca="true" t="shared" si="263" ref="AH199:AH216">AC199*(AF200+(AB199*AG199))</f>
        <v>#N/A</v>
      </c>
      <c r="AI199" s="141" t="e">
        <f>SUM(AH199:AH$217)</f>
        <v>#N/A</v>
      </c>
      <c r="AJ199" s="172"/>
      <c r="AK199" s="126"/>
      <c r="AL199" s="453"/>
      <c r="AM199" s="126"/>
      <c r="AN199" s="172"/>
      <c r="AO199" s="164"/>
      <c r="AP199" s="391"/>
      <c r="AQ199" s="126"/>
      <c r="AR199" s="192"/>
      <c r="AS199" s="126"/>
      <c r="AT199" s="565"/>
      <c r="AU199" s="561"/>
      <c r="AV199" s="565"/>
      <c r="AW199" s="561"/>
      <c r="AX199" s="562"/>
      <c r="AY199" s="126"/>
      <c r="AZ199" s="195"/>
      <c r="BA199" s="126"/>
      <c r="BB199" s="172"/>
      <c r="BC199" s="126"/>
      <c r="BD199" s="172"/>
      <c r="BE199" s="126"/>
      <c r="BF199" s="172"/>
      <c r="BG199" s="126"/>
      <c r="BH199" s="142" t="e">
        <f t="shared" si="261"/>
        <v>#N/A</v>
      </c>
      <c r="BI199" s="126" t="s">
        <v>336</v>
      </c>
      <c r="BJ199" s="196" t="e">
        <f t="shared" si="232"/>
        <v>#N/A</v>
      </c>
      <c r="BK199" s="126" t="s">
        <v>338</v>
      </c>
      <c r="BL199" s="152" t="e">
        <f t="shared" si="233"/>
        <v>#N/A</v>
      </c>
      <c r="BM199" s="152" t="e">
        <f t="shared" si="238"/>
        <v>#N/A</v>
      </c>
      <c r="BN199" s="142">
        <v>100000</v>
      </c>
      <c r="BO199" s="142" t="e">
        <f aca="true" t="shared" si="264" ref="BO199:BO216">BN199-BN200</f>
        <v>#N/A</v>
      </c>
      <c r="BP199" s="142" t="e">
        <f aca="true" t="shared" si="265" ref="BP199:BP216">AC199*(BN200+(AB199*BO199))</f>
        <v>#N/A</v>
      </c>
      <c r="BQ199" s="142" t="e">
        <f>SUM(BP199:$BP$217)</f>
        <v>#N/A</v>
      </c>
      <c r="BR199" s="213" t="e">
        <f t="shared" si="240"/>
        <v>#N/A</v>
      </c>
      <c r="BS199" s="270" t="e">
        <f t="shared" si="235"/>
        <v>#N/A</v>
      </c>
      <c r="BT199" s="515"/>
      <c r="BU199" s="126"/>
      <c r="BV199" s="440"/>
      <c r="BW199" s="2"/>
      <c r="BX199" s="520"/>
      <c r="BY199" s="2"/>
      <c r="BZ199" s="530"/>
      <c r="CA199" s="2"/>
      <c r="CB199" s="555"/>
      <c r="CC199" s="2"/>
      <c r="CD199" s="440"/>
      <c r="CE199" s="2"/>
      <c r="CF199" s="440"/>
      <c r="CG199" s="2"/>
      <c r="CH199" s="440"/>
      <c r="CI199" s="410"/>
    </row>
    <row r="200" spans="1:87" ht="12.75">
      <c r="A200" s="55" t="s">
        <v>88</v>
      </c>
      <c r="B200" s="359" t="e">
        <f>HLOOKUP('HEALTH INEQUALITIES TOOL'!$C$5,LookUpData!$B$1:$CH$256,LookUpData!CN200,FALSE)</f>
        <v>#N/A</v>
      </c>
      <c r="C200" s="2" t="s">
        <v>343</v>
      </c>
      <c r="D200" s="363" t="e">
        <f>LookUpData!CI200*B200</f>
        <v>#N/A</v>
      </c>
      <c r="E200" s="2" t="s">
        <v>350</v>
      </c>
      <c r="F200" s="406"/>
      <c r="G200" s="2"/>
      <c r="H200" s="87"/>
      <c r="I200" s="2"/>
      <c r="J200" s="583"/>
      <c r="K200" s="2"/>
      <c r="L200" s="440"/>
      <c r="M200" s="2"/>
      <c r="N200" s="175"/>
      <c r="O200" s="2"/>
      <c r="P200" s="172"/>
      <c r="Q200" s="44"/>
      <c r="R200" s="124"/>
      <c r="S200" s="2"/>
      <c r="T200" s="124"/>
      <c r="U200" s="2"/>
      <c r="V200" s="453"/>
      <c r="W200" s="44"/>
      <c r="X200" s="468" t="e">
        <f t="shared" si="228"/>
        <v>#N/A</v>
      </c>
      <c r="Y200" s="126" t="s">
        <v>102</v>
      </c>
      <c r="Z200" s="152" t="e">
        <f t="shared" si="229"/>
        <v>#N/A</v>
      </c>
      <c r="AA200" s="142">
        <v>1</v>
      </c>
      <c r="AB200" s="147">
        <v>0.5</v>
      </c>
      <c r="AC200" s="142">
        <v>4</v>
      </c>
      <c r="AD200" s="152" t="e">
        <f t="shared" si="230"/>
        <v>#N/A</v>
      </c>
      <c r="AE200" s="152" t="e">
        <f t="shared" si="236"/>
        <v>#N/A</v>
      </c>
      <c r="AF200" s="142" t="e">
        <f>AF199*AE199</f>
        <v>#N/A</v>
      </c>
      <c r="AG200" s="142" t="e">
        <f t="shared" si="262"/>
        <v>#N/A</v>
      </c>
      <c r="AH200" s="142" t="e">
        <f t="shared" si="263"/>
        <v>#N/A</v>
      </c>
      <c r="AI200" s="141" t="e">
        <f>SUM(AH200:AH$217)</f>
        <v>#N/A</v>
      </c>
      <c r="AJ200" s="172"/>
      <c r="AK200" s="126"/>
      <c r="AL200" s="453"/>
      <c r="AM200" s="126"/>
      <c r="AN200" s="172"/>
      <c r="AO200" s="164"/>
      <c r="AP200" s="391"/>
      <c r="AQ200" s="126"/>
      <c r="AR200" s="192"/>
      <c r="AS200" s="126"/>
      <c r="AT200" s="565"/>
      <c r="AU200" s="561"/>
      <c r="AV200" s="565"/>
      <c r="AW200" s="561"/>
      <c r="AX200" s="562"/>
      <c r="AY200" s="126"/>
      <c r="AZ200" s="195"/>
      <c r="BA200" s="126"/>
      <c r="BB200" s="172"/>
      <c r="BC200" s="126"/>
      <c r="BD200" s="172"/>
      <c r="BE200" s="126"/>
      <c r="BF200" s="172"/>
      <c r="BG200" s="126"/>
      <c r="BH200" s="142" t="e">
        <f t="shared" si="261"/>
        <v>#N/A</v>
      </c>
      <c r="BI200" s="126" t="s">
        <v>336</v>
      </c>
      <c r="BJ200" s="196" t="e">
        <f t="shared" si="232"/>
        <v>#N/A</v>
      </c>
      <c r="BK200" s="126" t="s">
        <v>338</v>
      </c>
      <c r="BL200" s="152" t="e">
        <f t="shared" si="233"/>
        <v>#N/A</v>
      </c>
      <c r="BM200" s="152" t="e">
        <f t="shared" si="238"/>
        <v>#N/A</v>
      </c>
      <c r="BN200" s="142" t="e">
        <f>BN199*BM199</f>
        <v>#N/A</v>
      </c>
      <c r="BO200" s="142" t="e">
        <f t="shared" si="264"/>
        <v>#N/A</v>
      </c>
      <c r="BP200" s="142" t="e">
        <f t="shared" si="265"/>
        <v>#N/A</v>
      </c>
      <c r="BQ200" s="142" t="e">
        <f>SUM(BP200:$BP$217)</f>
        <v>#N/A</v>
      </c>
      <c r="BR200" s="213" t="e">
        <f t="shared" si="240"/>
        <v>#N/A</v>
      </c>
      <c r="BS200" s="270" t="e">
        <f t="shared" si="235"/>
        <v>#N/A</v>
      </c>
      <c r="BT200" s="515"/>
      <c r="BU200" s="126"/>
      <c r="BV200" s="440"/>
      <c r="BW200" s="2"/>
      <c r="BX200" s="520"/>
      <c r="BY200" s="2"/>
      <c r="BZ200" s="530"/>
      <c r="CA200" s="2"/>
      <c r="CB200" s="555"/>
      <c r="CC200" s="2"/>
      <c r="CD200" s="440"/>
      <c r="CE200" s="2"/>
      <c r="CF200" s="440"/>
      <c r="CG200" s="2"/>
      <c r="CH200" s="440"/>
      <c r="CI200" s="410"/>
    </row>
    <row r="201" spans="1:87" ht="12.75">
      <c r="A201" s="55" t="s">
        <v>89</v>
      </c>
      <c r="B201" s="359" t="e">
        <f>HLOOKUP('HEALTH INEQUALITIES TOOL'!$C$5,LookUpData!$B$1:$CH$256,LookUpData!CN201,FALSE)</f>
        <v>#N/A</v>
      </c>
      <c r="C201" s="2" t="s">
        <v>343</v>
      </c>
      <c r="D201" s="363" t="e">
        <f>LookUpData!CI201*B201</f>
        <v>#N/A</v>
      </c>
      <c r="E201" s="2" t="s">
        <v>350</v>
      </c>
      <c r="F201" s="406"/>
      <c r="G201" s="2"/>
      <c r="H201" s="87"/>
      <c r="I201" s="2"/>
      <c r="J201" s="583"/>
      <c r="K201" s="2"/>
      <c r="L201" s="440"/>
      <c r="M201" s="2"/>
      <c r="N201" s="175"/>
      <c r="O201" s="2"/>
      <c r="P201" s="172"/>
      <c r="Q201" s="44"/>
      <c r="R201" s="124"/>
      <c r="S201" s="2"/>
      <c r="T201" s="124"/>
      <c r="U201" s="2"/>
      <c r="V201" s="453"/>
      <c r="W201" s="44"/>
      <c r="X201" s="468" t="e">
        <f t="shared" si="228"/>
        <v>#N/A</v>
      </c>
      <c r="Y201" s="126" t="s">
        <v>102</v>
      </c>
      <c r="Z201" s="152" t="e">
        <f t="shared" si="229"/>
        <v>#N/A</v>
      </c>
      <c r="AA201" s="142">
        <v>5</v>
      </c>
      <c r="AB201" s="147">
        <v>0.5</v>
      </c>
      <c r="AC201" s="142">
        <v>5</v>
      </c>
      <c r="AD201" s="152" t="e">
        <f t="shared" si="230"/>
        <v>#N/A</v>
      </c>
      <c r="AE201" s="152" t="e">
        <f t="shared" si="236"/>
        <v>#N/A</v>
      </c>
      <c r="AF201" s="142" t="e">
        <f aca="true" t="shared" si="266" ref="AF201:AF217">AF200*AE200</f>
        <v>#N/A</v>
      </c>
      <c r="AG201" s="142" t="e">
        <f t="shared" si="262"/>
        <v>#N/A</v>
      </c>
      <c r="AH201" s="142" t="e">
        <f t="shared" si="263"/>
        <v>#N/A</v>
      </c>
      <c r="AI201" s="141" t="e">
        <f>SUM(AH201:AH$217)</f>
        <v>#N/A</v>
      </c>
      <c r="AJ201" s="172"/>
      <c r="AK201" s="126"/>
      <c r="AL201" s="453"/>
      <c r="AM201" s="126"/>
      <c r="AN201" s="172"/>
      <c r="AO201" s="164"/>
      <c r="AP201" s="391"/>
      <c r="AQ201" s="126"/>
      <c r="AR201" s="192"/>
      <c r="AS201" s="126"/>
      <c r="AT201" s="565"/>
      <c r="AU201" s="561"/>
      <c r="AV201" s="565"/>
      <c r="AW201" s="561"/>
      <c r="AX201" s="562"/>
      <c r="AY201" s="126"/>
      <c r="AZ201" s="195"/>
      <c r="BA201" s="126"/>
      <c r="BB201" s="172"/>
      <c r="BC201" s="126"/>
      <c r="BD201" s="172"/>
      <c r="BE201" s="126"/>
      <c r="BF201" s="172"/>
      <c r="BG201" s="126"/>
      <c r="BH201" s="142" t="e">
        <f t="shared" si="261"/>
        <v>#N/A</v>
      </c>
      <c r="BI201" s="126" t="s">
        <v>336</v>
      </c>
      <c r="BJ201" s="196" t="e">
        <f t="shared" si="232"/>
        <v>#N/A</v>
      </c>
      <c r="BK201" s="126" t="s">
        <v>338</v>
      </c>
      <c r="BL201" s="152" t="e">
        <f t="shared" si="233"/>
        <v>#N/A</v>
      </c>
      <c r="BM201" s="152" t="e">
        <f t="shared" si="238"/>
        <v>#N/A</v>
      </c>
      <c r="BN201" s="142" t="e">
        <f aca="true" t="shared" si="267" ref="BN201:BN217">BN200*BM200</f>
        <v>#N/A</v>
      </c>
      <c r="BO201" s="142" t="e">
        <f t="shared" si="264"/>
        <v>#N/A</v>
      </c>
      <c r="BP201" s="142" t="e">
        <f t="shared" si="265"/>
        <v>#N/A</v>
      </c>
      <c r="BQ201" s="142" t="e">
        <f>SUM(BP201:$BP$217)</f>
        <v>#N/A</v>
      </c>
      <c r="BR201" s="213" t="e">
        <f t="shared" si="240"/>
        <v>#N/A</v>
      </c>
      <c r="BS201" s="270" t="e">
        <f t="shared" si="235"/>
        <v>#N/A</v>
      </c>
      <c r="BT201" s="515"/>
      <c r="BU201" s="126"/>
      <c r="BV201" s="440"/>
      <c r="BW201" s="2"/>
      <c r="BX201" s="520"/>
      <c r="BY201" s="2"/>
      <c r="BZ201" s="530"/>
      <c r="CA201" s="2"/>
      <c r="CB201" s="555"/>
      <c r="CC201" s="2"/>
      <c r="CD201" s="440"/>
      <c r="CE201" s="2"/>
      <c r="CF201" s="440"/>
      <c r="CG201" s="2"/>
      <c r="CH201" s="440"/>
      <c r="CI201" s="410"/>
    </row>
    <row r="202" spans="1:87" ht="12.75">
      <c r="A202" s="55" t="s">
        <v>90</v>
      </c>
      <c r="B202" s="359" t="e">
        <f>HLOOKUP('HEALTH INEQUALITIES TOOL'!$C$5,LookUpData!$B$1:$CH$256,LookUpData!CN202,FALSE)</f>
        <v>#N/A</v>
      </c>
      <c r="C202" s="2" t="s">
        <v>343</v>
      </c>
      <c r="D202" s="363" t="e">
        <f>LookUpData!CI202*B202</f>
        <v>#N/A</v>
      </c>
      <c r="E202" s="2" t="s">
        <v>350</v>
      </c>
      <c r="F202" s="406"/>
      <c r="G202" s="2"/>
      <c r="H202" s="87"/>
      <c r="I202" s="2"/>
      <c r="J202" s="583"/>
      <c r="K202" s="2"/>
      <c r="L202" s="440"/>
      <c r="M202" s="2"/>
      <c r="N202" s="175"/>
      <c r="O202" s="2"/>
      <c r="P202" s="172"/>
      <c r="Q202" s="44"/>
      <c r="R202" s="124"/>
      <c r="S202" s="2"/>
      <c r="T202" s="124"/>
      <c r="U202" s="2"/>
      <c r="V202" s="453"/>
      <c r="W202" s="44"/>
      <c r="X202" s="468" t="e">
        <f t="shared" si="228"/>
        <v>#N/A</v>
      </c>
      <c r="Y202" s="126" t="s">
        <v>102</v>
      </c>
      <c r="Z202" s="152" t="e">
        <f t="shared" si="229"/>
        <v>#N/A</v>
      </c>
      <c r="AA202" s="142">
        <v>10</v>
      </c>
      <c r="AB202" s="147">
        <v>0.5</v>
      </c>
      <c r="AC202" s="142">
        <v>5</v>
      </c>
      <c r="AD202" s="152" t="e">
        <f t="shared" si="230"/>
        <v>#N/A</v>
      </c>
      <c r="AE202" s="152" t="e">
        <f t="shared" si="236"/>
        <v>#N/A</v>
      </c>
      <c r="AF202" s="142" t="e">
        <f t="shared" si="266"/>
        <v>#N/A</v>
      </c>
      <c r="AG202" s="142" t="e">
        <f t="shared" si="262"/>
        <v>#N/A</v>
      </c>
      <c r="AH202" s="142" t="e">
        <f t="shared" si="263"/>
        <v>#N/A</v>
      </c>
      <c r="AI202" s="141" t="e">
        <f>SUM(AH202:AH$217)</f>
        <v>#N/A</v>
      </c>
      <c r="AJ202" s="172"/>
      <c r="AK202" s="126"/>
      <c r="AL202" s="453"/>
      <c r="AM202" s="126"/>
      <c r="AN202" s="172"/>
      <c r="AO202" s="164"/>
      <c r="AP202" s="391"/>
      <c r="AQ202" s="126"/>
      <c r="AR202" s="192"/>
      <c r="AS202" s="126"/>
      <c r="AT202" s="565"/>
      <c r="AU202" s="561"/>
      <c r="AV202" s="565"/>
      <c r="AW202" s="561"/>
      <c r="AX202" s="562"/>
      <c r="AY202" s="126"/>
      <c r="AZ202" s="195"/>
      <c r="BA202" s="126"/>
      <c r="BB202" s="172"/>
      <c r="BC202" s="126"/>
      <c r="BD202" s="172"/>
      <c r="BE202" s="126"/>
      <c r="BF202" s="172"/>
      <c r="BG202" s="126"/>
      <c r="BH202" s="142" t="e">
        <f t="shared" si="261"/>
        <v>#N/A</v>
      </c>
      <c r="BI202" s="126" t="s">
        <v>336</v>
      </c>
      <c r="BJ202" s="196" t="e">
        <f t="shared" si="232"/>
        <v>#N/A</v>
      </c>
      <c r="BK202" s="126" t="s">
        <v>338</v>
      </c>
      <c r="BL202" s="152" t="e">
        <f t="shared" si="233"/>
        <v>#N/A</v>
      </c>
      <c r="BM202" s="152" t="e">
        <f t="shared" si="238"/>
        <v>#N/A</v>
      </c>
      <c r="BN202" s="142" t="e">
        <f t="shared" si="267"/>
        <v>#N/A</v>
      </c>
      <c r="BO202" s="142" t="e">
        <f t="shared" si="264"/>
        <v>#N/A</v>
      </c>
      <c r="BP202" s="142" t="e">
        <f t="shared" si="265"/>
        <v>#N/A</v>
      </c>
      <c r="BQ202" s="142" t="e">
        <f>SUM(BP202:$BP$217)</f>
        <v>#N/A</v>
      </c>
      <c r="BR202" s="213" t="e">
        <f t="shared" si="240"/>
        <v>#N/A</v>
      </c>
      <c r="BS202" s="270" t="e">
        <f t="shared" si="235"/>
        <v>#N/A</v>
      </c>
      <c r="BT202" s="515"/>
      <c r="BU202" s="126"/>
      <c r="BV202" s="440"/>
      <c r="BW202" s="2"/>
      <c r="BX202" s="520"/>
      <c r="BY202" s="2"/>
      <c r="BZ202" s="530"/>
      <c r="CA202" s="2"/>
      <c r="CB202" s="555"/>
      <c r="CC202" s="2"/>
      <c r="CD202" s="440"/>
      <c r="CE202" s="2"/>
      <c r="CF202" s="440"/>
      <c r="CG202" s="2"/>
      <c r="CH202" s="440"/>
      <c r="CI202" s="410"/>
    </row>
    <row r="203" spans="1:87" ht="12.75">
      <c r="A203" s="55" t="s">
        <v>42</v>
      </c>
      <c r="B203" s="359" t="e">
        <f>HLOOKUP('HEALTH INEQUALITIES TOOL'!$C$5,LookUpData!$B$1:$CH$256,LookUpData!CN203,FALSE)</f>
        <v>#N/A</v>
      </c>
      <c r="C203" s="2" t="s">
        <v>343</v>
      </c>
      <c r="D203" s="363" t="e">
        <f>LookUpData!CI203*B203</f>
        <v>#N/A</v>
      </c>
      <c r="E203" s="2" t="s">
        <v>350</v>
      </c>
      <c r="F203" s="406"/>
      <c r="G203" s="2"/>
      <c r="H203" s="87"/>
      <c r="I203" s="2"/>
      <c r="J203" s="583"/>
      <c r="K203" s="2"/>
      <c r="L203" s="440"/>
      <c r="M203" s="2"/>
      <c r="N203" s="175"/>
      <c r="O203" s="2"/>
      <c r="P203" s="172"/>
      <c r="Q203" s="44"/>
      <c r="R203" s="124"/>
      <c r="S203" s="2"/>
      <c r="T203" s="124"/>
      <c r="U203" s="2"/>
      <c r="V203" s="453"/>
      <c r="W203" s="44"/>
      <c r="X203" s="468" t="e">
        <f t="shared" si="228"/>
        <v>#N/A</v>
      </c>
      <c r="Y203" s="126" t="s">
        <v>102</v>
      </c>
      <c r="Z203" s="152" t="e">
        <f t="shared" si="229"/>
        <v>#N/A</v>
      </c>
      <c r="AA203" s="142">
        <v>15</v>
      </c>
      <c r="AB203" s="147">
        <v>0.5</v>
      </c>
      <c r="AC203" s="142">
        <v>5</v>
      </c>
      <c r="AD203" s="152" t="e">
        <f t="shared" si="230"/>
        <v>#N/A</v>
      </c>
      <c r="AE203" s="152" t="e">
        <f t="shared" si="236"/>
        <v>#N/A</v>
      </c>
      <c r="AF203" s="142" t="e">
        <f t="shared" si="266"/>
        <v>#N/A</v>
      </c>
      <c r="AG203" s="142" t="e">
        <f t="shared" si="262"/>
        <v>#N/A</v>
      </c>
      <c r="AH203" s="142" t="e">
        <f t="shared" si="263"/>
        <v>#N/A</v>
      </c>
      <c r="AI203" s="141" t="e">
        <f>SUM(AH203:AH$217)</f>
        <v>#N/A</v>
      </c>
      <c r="AJ203" s="172"/>
      <c r="AK203" s="126"/>
      <c r="AL203" s="453"/>
      <c r="AM203" s="126"/>
      <c r="AN203" s="172"/>
      <c r="AO203" s="164"/>
      <c r="AP203" s="391"/>
      <c r="AQ203" s="126"/>
      <c r="AR203" s="192"/>
      <c r="AS203" s="126"/>
      <c r="AT203" s="565"/>
      <c r="AU203" s="561"/>
      <c r="AV203" s="565"/>
      <c r="AW203" s="561"/>
      <c r="AX203" s="562"/>
      <c r="AY203" s="126"/>
      <c r="AZ203" s="195"/>
      <c r="BA203" s="126"/>
      <c r="BB203" s="172"/>
      <c r="BC203" s="126"/>
      <c r="BD203" s="172"/>
      <c r="BE203" s="126"/>
      <c r="BF203" s="172"/>
      <c r="BG203" s="126"/>
      <c r="BH203" s="142" t="e">
        <f t="shared" si="261"/>
        <v>#N/A</v>
      </c>
      <c r="BI203" s="126" t="s">
        <v>336</v>
      </c>
      <c r="BJ203" s="196" t="e">
        <f t="shared" si="232"/>
        <v>#N/A</v>
      </c>
      <c r="BK203" s="126" t="s">
        <v>338</v>
      </c>
      <c r="BL203" s="152" t="e">
        <f t="shared" si="233"/>
        <v>#N/A</v>
      </c>
      <c r="BM203" s="152" t="e">
        <f t="shared" si="238"/>
        <v>#N/A</v>
      </c>
      <c r="BN203" s="142" t="e">
        <f t="shared" si="267"/>
        <v>#N/A</v>
      </c>
      <c r="BO203" s="142" t="e">
        <f t="shared" si="264"/>
        <v>#N/A</v>
      </c>
      <c r="BP203" s="142" t="e">
        <f t="shared" si="265"/>
        <v>#N/A</v>
      </c>
      <c r="BQ203" s="142" t="e">
        <f>SUM(BP203:$BP$217)</f>
        <v>#N/A</v>
      </c>
      <c r="BR203" s="213" t="e">
        <f t="shared" si="240"/>
        <v>#N/A</v>
      </c>
      <c r="BS203" s="270" t="e">
        <f t="shared" si="235"/>
        <v>#N/A</v>
      </c>
      <c r="BT203" s="515"/>
      <c r="BU203" s="126"/>
      <c r="BV203" s="440"/>
      <c r="BW203" s="2"/>
      <c r="BX203" s="520"/>
      <c r="BY203" s="2"/>
      <c r="BZ203" s="530"/>
      <c r="CA203" s="2"/>
      <c r="CB203" s="555"/>
      <c r="CC203" s="2"/>
      <c r="CD203" s="440"/>
      <c r="CE203" s="2"/>
      <c r="CF203" s="440"/>
      <c r="CG203" s="2"/>
      <c r="CH203" s="440"/>
      <c r="CI203" s="410"/>
    </row>
    <row r="204" spans="1:87" ht="12.75">
      <c r="A204" s="55" t="s">
        <v>43</v>
      </c>
      <c r="B204" s="359" t="e">
        <f>HLOOKUP('HEALTH INEQUALITIES TOOL'!$C$5,LookUpData!$B$1:$CH$256,LookUpData!CN204,FALSE)</f>
        <v>#N/A</v>
      </c>
      <c r="C204" s="2" t="s">
        <v>343</v>
      </c>
      <c r="D204" s="363" t="e">
        <f>LookUpData!CI204*B204</f>
        <v>#N/A</v>
      </c>
      <c r="E204" s="2" t="s">
        <v>350</v>
      </c>
      <c r="F204" s="401" t="e">
        <f>B204</f>
        <v>#N/A</v>
      </c>
      <c r="G204" s="2"/>
      <c r="H204" s="88">
        <v>0.177</v>
      </c>
      <c r="I204" s="2" t="s">
        <v>134</v>
      </c>
      <c r="J204" s="585">
        <v>0.4</v>
      </c>
      <c r="K204" s="2" t="s">
        <v>300</v>
      </c>
      <c r="L204" s="435" t="s">
        <v>117</v>
      </c>
      <c r="M204" s="2"/>
      <c r="N204" s="429">
        <f aca="true" t="shared" si="268" ref="N204:N214">H204*L$21</f>
        <v>0.1660581818181818</v>
      </c>
      <c r="O204" s="2" t="s">
        <v>137</v>
      </c>
      <c r="P204" s="168" t="e">
        <f aca="true" t="shared" si="269" ref="P204:P214">N204*F204</f>
        <v>#N/A</v>
      </c>
      <c r="Q204" s="44" t="s">
        <v>138</v>
      </c>
      <c r="R204" s="125" t="e">
        <f aca="true" t="shared" si="270" ref="R204:R214">P204*($R$3/$P$3)</f>
        <v>#N/A</v>
      </c>
      <c r="S204" s="2" t="s">
        <v>146</v>
      </c>
      <c r="T204" s="119" t="e">
        <f aca="true" t="shared" si="271" ref="T204:T214">R204*J204</f>
        <v>#N/A</v>
      </c>
      <c r="U204" s="2" t="s">
        <v>105</v>
      </c>
      <c r="V204" s="444" t="s">
        <v>117</v>
      </c>
      <c r="W204" s="44"/>
      <c r="X204" s="468" t="e">
        <f t="shared" si="228"/>
        <v>#N/A</v>
      </c>
      <c r="Y204" s="126" t="s">
        <v>102</v>
      </c>
      <c r="Z204" s="152" t="e">
        <f t="shared" si="229"/>
        <v>#N/A</v>
      </c>
      <c r="AA204" s="142">
        <v>20</v>
      </c>
      <c r="AB204" s="147">
        <v>0.5</v>
      </c>
      <c r="AC204" s="142">
        <v>5</v>
      </c>
      <c r="AD204" s="152" t="e">
        <f t="shared" si="230"/>
        <v>#N/A</v>
      </c>
      <c r="AE204" s="152" t="e">
        <f t="shared" si="236"/>
        <v>#N/A</v>
      </c>
      <c r="AF204" s="142" t="e">
        <f t="shared" si="266"/>
        <v>#N/A</v>
      </c>
      <c r="AG204" s="142" t="e">
        <f t="shared" si="262"/>
        <v>#N/A</v>
      </c>
      <c r="AH204" s="142" t="e">
        <f t="shared" si="263"/>
        <v>#N/A</v>
      </c>
      <c r="AI204" s="141" t="e">
        <f>SUM(AH204:AH$217)</f>
        <v>#N/A</v>
      </c>
      <c r="AJ204" s="168" t="e">
        <f>IF(P204=0,0,((P204-R204)*(AJ$7/(P$7-R$7))))</f>
        <v>#N/A</v>
      </c>
      <c r="AK204" s="126" t="s">
        <v>320</v>
      </c>
      <c r="AL204" s="444" t="s">
        <v>117</v>
      </c>
      <c r="AM204" s="126"/>
      <c r="AN204" s="168" t="e">
        <f aca="true" t="shared" si="272" ref="AN204:AN214">AJ204*J204</f>
        <v>#N/A</v>
      </c>
      <c r="AO204" s="164" t="s">
        <v>105</v>
      </c>
      <c r="AP204" s="387">
        <v>1.39</v>
      </c>
      <c r="AQ204" s="126" t="s">
        <v>323</v>
      </c>
      <c r="AR204" s="187">
        <f aca="true" t="shared" si="273" ref="AR204:AR214">(N204*(AP204-1))/(1+(N204*(AP204-1)))</f>
        <v>0.06082359145566672</v>
      </c>
      <c r="AS204" s="2" t="s">
        <v>325</v>
      </c>
      <c r="AT204" s="563" t="e">
        <f aca="true" t="shared" si="274" ref="AT204:AT214">Z204-(AR204*Z204)</f>
        <v>#N/A</v>
      </c>
      <c r="AU204" s="561" t="s">
        <v>327</v>
      </c>
      <c r="AV204" s="563" t="e">
        <f>AP204*AT204</f>
        <v>#N/A</v>
      </c>
      <c r="AW204" s="561" t="s">
        <v>327</v>
      </c>
      <c r="AX204" s="564" t="e">
        <f>AV204-(AV204*0.104)</f>
        <v>#N/A</v>
      </c>
      <c r="AY204" s="126" t="s">
        <v>329</v>
      </c>
      <c r="AZ204" s="140" t="e">
        <f aca="true" t="shared" si="275" ref="AZ204:AZ214">AN204-T204</f>
        <v>#N/A</v>
      </c>
      <c r="BA204" s="126" t="s">
        <v>331</v>
      </c>
      <c r="BB204" s="147" t="e">
        <f>AZ204*AX204</f>
        <v>#N/A</v>
      </c>
      <c r="BC204" s="126" t="s">
        <v>333</v>
      </c>
      <c r="BD204" s="147" t="e">
        <f aca="true" t="shared" si="276" ref="BD204:BD214">AV204*(P204-AZ204)</f>
        <v>#N/A</v>
      </c>
      <c r="BE204" s="126" t="s">
        <v>334</v>
      </c>
      <c r="BF204" s="142" t="e">
        <f aca="true" t="shared" si="277" ref="BF204:BF214">AT204*(F204-P204)</f>
        <v>#N/A</v>
      </c>
      <c r="BG204" s="126" t="s">
        <v>331</v>
      </c>
      <c r="BH204" s="142" t="e">
        <f>IF(B204=0,0,SUM(BB204:BF204))</f>
        <v>#N/A</v>
      </c>
      <c r="BI204" s="126" t="s">
        <v>337</v>
      </c>
      <c r="BJ204" s="196" t="e">
        <f t="shared" si="232"/>
        <v>#N/A</v>
      </c>
      <c r="BK204" s="126" t="s">
        <v>338</v>
      </c>
      <c r="BL204" s="152" t="e">
        <f t="shared" si="233"/>
        <v>#N/A</v>
      </c>
      <c r="BM204" s="152" t="e">
        <f t="shared" si="238"/>
        <v>#N/A</v>
      </c>
      <c r="BN204" s="142" t="e">
        <f t="shared" si="267"/>
        <v>#N/A</v>
      </c>
      <c r="BO204" s="142" t="e">
        <f t="shared" si="264"/>
        <v>#N/A</v>
      </c>
      <c r="BP204" s="142" t="e">
        <f t="shared" si="265"/>
        <v>#N/A</v>
      </c>
      <c r="BQ204" s="142" t="e">
        <f>SUM(BP204:$BP$217)</f>
        <v>#N/A</v>
      </c>
      <c r="BR204" s="213" t="e">
        <f t="shared" si="240"/>
        <v>#N/A</v>
      </c>
      <c r="BS204" s="270" t="e">
        <f t="shared" si="235"/>
        <v>#N/A</v>
      </c>
      <c r="BT204" s="514">
        <v>25.3</v>
      </c>
      <c r="BU204" s="2" t="s">
        <v>340</v>
      </c>
      <c r="BV204" s="435" t="s">
        <v>117</v>
      </c>
      <c r="BW204" s="2"/>
      <c r="BX204" s="518">
        <f aca="true" t="shared" si="278" ref="BX204:BX214">BT204*BV$21</f>
        <v>25.28154631655726</v>
      </c>
      <c r="BY204" s="2" t="s">
        <v>292</v>
      </c>
      <c r="BZ204" s="531" t="e">
        <f>BX204*B204</f>
        <v>#N/A</v>
      </c>
      <c r="CA204" s="2" t="s">
        <v>290</v>
      </c>
      <c r="CB204" s="553" t="s">
        <v>117</v>
      </c>
      <c r="CC204" s="2"/>
      <c r="CD204" s="435" t="s">
        <v>117</v>
      </c>
      <c r="CE204" s="2"/>
      <c r="CF204" s="435" t="s">
        <v>117</v>
      </c>
      <c r="CG204" s="2"/>
      <c r="CH204" s="435" t="s">
        <v>117</v>
      </c>
      <c r="CI204" s="410"/>
    </row>
    <row r="205" spans="1:87" ht="12.75">
      <c r="A205" s="55" t="s">
        <v>44</v>
      </c>
      <c r="B205" s="359" t="e">
        <f>HLOOKUP('HEALTH INEQUALITIES TOOL'!$C$5,LookUpData!$B$1:$CH$256,LookUpData!CN205,FALSE)</f>
        <v>#N/A</v>
      </c>
      <c r="C205" s="2" t="s">
        <v>343</v>
      </c>
      <c r="D205" s="363" t="e">
        <f>LookUpData!CI205*B205</f>
        <v>#N/A</v>
      </c>
      <c r="E205" s="2" t="s">
        <v>350</v>
      </c>
      <c r="F205" s="401" t="e">
        <f aca="true" t="shared" si="279" ref="F205:F214">B205</f>
        <v>#N/A</v>
      </c>
      <c r="G205" s="2"/>
      <c r="H205" s="88">
        <v>0.209</v>
      </c>
      <c r="I205" s="2" t="s">
        <v>134</v>
      </c>
      <c r="J205" s="585">
        <v>0.4</v>
      </c>
      <c r="K205" s="2" t="s">
        <v>300</v>
      </c>
      <c r="L205" s="435" t="s">
        <v>117</v>
      </c>
      <c r="M205" s="2"/>
      <c r="N205" s="429">
        <f t="shared" si="268"/>
        <v>0.19607999999999998</v>
      </c>
      <c r="O205" s="2" t="s">
        <v>137</v>
      </c>
      <c r="P205" s="168" t="e">
        <f t="shared" si="269"/>
        <v>#N/A</v>
      </c>
      <c r="Q205" s="44" t="s">
        <v>138</v>
      </c>
      <c r="R205" s="125" t="e">
        <f t="shared" si="270"/>
        <v>#N/A</v>
      </c>
      <c r="S205" s="2" t="s">
        <v>146</v>
      </c>
      <c r="T205" s="119" t="e">
        <f t="shared" si="271"/>
        <v>#N/A</v>
      </c>
      <c r="U205" s="2" t="s">
        <v>105</v>
      </c>
      <c r="V205" s="444" t="s">
        <v>117</v>
      </c>
      <c r="W205" s="44"/>
      <c r="X205" s="468" t="e">
        <f t="shared" si="228"/>
        <v>#N/A</v>
      </c>
      <c r="Y205" s="126" t="s">
        <v>102</v>
      </c>
      <c r="Z205" s="152" t="e">
        <f t="shared" si="229"/>
        <v>#N/A</v>
      </c>
      <c r="AA205" s="142">
        <v>25</v>
      </c>
      <c r="AB205" s="147">
        <v>0.5</v>
      </c>
      <c r="AC205" s="142">
        <v>5</v>
      </c>
      <c r="AD205" s="152" t="e">
        <f t="shared" si="230"/>
        <v>#N/A</v>
      </c>
      <c r="AE205" s="152" t="e">
        <f t="shared" si="236"/>
        <v>#N/A</v>
      </c>
      <c r="AF205" s="142" t="e">
        <f t="shared" si="266"/>
        <v>#N/A</v>
      </c>
      <c r="AG205" s="142" t="e">
        <f t="shared" si="262"/>
        <v>#N/A</v>
      </c>
      <c r="AH205" s="142" t="e">
        <f t="shared" si="263"/>
        <v>#N/A</v>
      </c>
      <c r="AI205" s="141" t="e">
        <f>SUM(AH205:AH$217)</f>
        <v>#N/A</v>
      </c>
      <c r="AJ205" s="168" t="e">
        <f aca="true" t="shared" si="280" ref="AJ205:AJ214">IF(P205=0,0,((P205-R205)*(AJ$7/(P$7-R$7))))</f>
        <v>#N/A</v>
      </c>
      <c r="AK205" s="126" t="s">
        <v>320</v>
      </c>
      <c r="AL205" s="444" t="s">
        <v>117</v>
      </c>
      <c r="AM205" s="126"/>
      <c r="AN205" s="168" t="e">
        <f t="shared" si="272"/>
        <v>#N/A</v>
      </c>
      <c r="AO205" s="164" t="s">
        <v>105</v>
      </c>
      <c r="AP205" s="387">
        <v>1.39</v>
      </c>
      <c r="AQ205" s="126" t="s">
        <v>323</v>
      </c>
      <c r="AR205" s="187">
        <f t="shared" si="273"/>
        <v>0.07103877930036584</v>
      </c>
      <c r="AS205" s="2" t="s">
        <v>325</v>
      </c>
      <c r="AT205" s="563" t="e">
        <f t="shared" si="274"/>
        <v>#N/A</v>
      </c>
      <c r="AU205" s="561" t="s">
        <v>327</v>
      </c>
      <c r="AV205" s="563" t="e">
        <f aca="true" t="shared" si="281" ref="AV205:AV214">AP205*AT205</f>
        <v>#N/A</v>
      </c>
      <c r="AW205" s="561" t="s">
        <v>327</v>
      </c>
      <c r="AX205" s="564" t="e">
        <f aca="true" t="shared" si="282" ref="AX205:AX214">AV205-(AV205*0.104)</f>
        <v>#N/A</v>
      </c>
      <c r="AY205" s="126" t="s">
        <v>329</v>
      </c>
      <c r="AZ205" s="140" t="e">
        <f t="shared" si="275"/>
        <v>#N/A</v>
      </c>
      <c r="BA205" s="126" t="s">
        <v>331</v>
      </c>
      <c r="BB205" s="147" t="e">
        <f aca="true" t="shared" si="283" ref="BB205:BB214">AZ205*AX205</f>
        <v>#N/A</v>
      </c>
      <c r="BC205" s="126" t="s">
        <v>333</v>
      </c>
      <c r="BD205" s="147" t="e">
        <f t="shared" si="276"/>
        <v>#N/A</v>
      </c>
      <c r="BE205" s="126" t="s">
        <v>334</v>
      </c>
      <c r="BF205" s="142" t="e">
        <f t="shared" si="277"/>
        <v>#N/A</v>
      </c>
      <c r="BG205" s="126" t="s">
        <v>331</v>
      </c>
      <c r="BH205" s="142" t="e">
        <f aca="true" t="shared" si="284" ref="BH205:BH214">IF(B205=0,0,SUM(BB205:BF205))</f>
        <v>#N/A</v>
      </c>
      <c r="BI205" s="126" t="s">
        <v>337</v>
      </c>
      <c r="BJ205" s="196" t="e">
        <f t="shared" si="232"/>
        <v>#N/A</v>
      </c>
      <c r="BK205" s="126" t="s">
        <v>338</v>
      </c>
      <c r="BL205" s="152" t="e">
        <f t="shared" si="233"/>
        <v>#N/A</v>
      </c>
      <c r="BM205" s="152" t="e">
        <f t="shared" si="238"/>
        <v>#N/A</v>
      </c>
      <c r="BN205" s="142" t="e">
        <f t="shared" si="267"/>
        <v>#N/A</v>
      </c>
      <c r="BO205" s="142" t="e">
        <f t="shared" si="264"/>
        <v>#N/A</v>
      </c>
      <c r="BP205" s="142" t="e">
        <f t="shared" si="265"/>
        <v>#N/A</v>
      </c>
      <c r="BQ205" s="142" t="e">
        <f>SUM(BP205:$BP$217)</f>
        <v>#N/A</v>
      </c>
      <c r="BR205" s="213" t="e">
        <f t="shared" si="240"/>
        <v>#N/A</v>
      </c>
      <c r="BS205" s="270" t="e">
        <f t="shared" si="235"/>
        <v>#N/A</v>
      </c>
      <c r="BT205" s="514">
        <v>26</v>
      </c>
      <c r="BU205" s="2" t="s">
        <v>340</v>
      </c>
      <c r="BV205" s="435" t="s">
        <v>117</v>
      </c>
      <c r="BW205" s="2"/>
      <c r="BX205" s="518">
        <f t="shared" si="278"/>
        <v>25.98103574033552</v>
      </c>
      <c r="BY205" s="2" t="s">
        <v>292</v>
      </c>
      <c r="BZ205" s="531" t="e">
        <f aca="true" t="shared" si="285" ref="BZ205:BZ214">BX205*B205</f>
        <v>#N/A</v>
      </c>
      <c r="CA205" s="2" t="s">
        <v>290</v>
      </c>
      <c r="CB205" s="553" t="s">
        <v>117</v>
      </c>
      <c r="CC205" s="2"/>
      <c r="CD205" s="435" t="s">
        <v>117</v>
      </c>
      <c r="CE205" s="2"/>
      <c r="CF205" s="435" t="s">
        <v>117</v>
      </c>
      <c r="CG205" s="2"/>
      <c r="CH205" s="435" t="s">
        <v>117</v>
      </c>
      <c r="CI205" s="410"/>
    </row>
    <row r="206" spans="1:87" ht="12.75">
      <c r="A206" s="55" t="s">
        <v>45</v>
      </c>
      <c r="B206" s="359" t="e">
        <f>HLOOKUP('HEALTH INEQUALITIES TOOL'!$C$5,LookUpData!$B$1:$CH$256,LookUpData!CN206,FALSE)</f>
        <v>#N/A</v>
      </c>
      <c r="C206" s="2" t="s">
        <v>343</v>
      </c>
      <c r="D206" s="363" t="e">
        <f>LookUpData!CI206*B206</f>
        <v>#N/A</v>
      </c>
      <c r="E206" s="2" t="s">
        <v>350</v>
      </c>
      <c r="F206" s="401" t="e">
        <f t="shared" si="279"/>
        <v>#N/A</v>
      </c>
      <c r="G206" s="2"/>
      <c r="H206" s="88">
        <v>0.209</v>
      </c>
      <c r="I206" s="2" t="s">
        <v>134</v>
      </c>
      <c r="J206" s="585">
        <v>0.4</v>
      </c>
      <c r="K206" s="2" t="s">
        <v>300</v>
      </c>
      <c r="L206" s="435" t="s">
        <v>117</v>
      </c>
      <c r="M206" s="2"/>
      <c r="N206" s="429">
        <f t="shared" si="268"/>
        <v>0.19607999999999998</v>
      </c>
      <c r="O206" s="2" t="s">
        <v>137</v>
      </c>
      <c r="P206" s="168" t="e">
        <f t="shared" si="269"/>
        <v>#N/A</v>
      </c>
      <c r="Q206" s="44" t="s">
        <v>138</v>
      </c>
      <c r="R206" s="125" t="e">
        <f t="shared" si="270"/>
        <v>#N/A</v>
      </c>
      <c r="S206" s="2" t="s">
        <v>146</v>
      </c>
      <c r="T206" s="119" t="e">
        <f t="shared" si="271"/>
        <v>#N/A</v>
      </c>
      <c r="U206" s="2" t="s">
        <v>105</v>
      </c>
      <c r="V206" s="444" t="s">
        <v>117</v>
      </c>
      <c r="W206" s="44"/>
      <c r="X206" s="468" t="e">
        <f t="shared" si="228"/>
        <v>#N/A</v>
      </c>
      <c r="Y206" s="126" t="s">
        <v>102</v>
      </c>
      <c r="Z206" s="152" t="e">
        <f t="shared" si="229"/>
        <v>#N/A</v>
      </c>
      <c r="AA206" s="142">
        <v>30</v>
      </c>
      <c r="AB206" s="147">
        <v>0.5</v>
      </c>
      <c r="AC206" s="142">
        <v>5</v>
      </c>
      <c r="AD206" s="152" t="e">
        <f t="shared" si="230"/>
        <v>#N/A</v>
      </c>
      <c r="AE206" s="152" t="e">
        <f t="shared" si="236"/>
        <v>#N/A</v>
      </c>
      <c r="AF206" s="142" t="e">
        <f t="shared" si="266"/>
        <v>#N/A</v>
      </c>
      <c r="AG206" s="142" t="e">
        <f t="shared" si="262"/>
        <v>#N/A</v>
      </c>
      <c r="AH206" s="142" t="e">
        <f t="shared" si="263"/>
        <v>#N/A</v>
      </c>
      <c r="AI206" s="141" t="e">
        <f>SUM(AH206:AH$217)</f>
        <v>#N/A</v>
      </c>
      <c r="AJ206" s="168" t="e">
        <f t="shared" si="280"/>
        <v>#N/A</v>
      </c>
      <c r="AK206" s="126" t="s">
        <v>320</v>
      </c>
      <c r="AL206" s="444" t="s">
        <v>117</v>
      </c>
      <c r="AM206" s="126"/>
      <c r="AN206" s="168" t="e">
        <f t="shared" si="272"/>
        <v>#N/A</v>
      </c>
      <c r="AO206" s="164" t="s">
        <v>105</v>
      </c>
      <c r="AP206" s="387">
        <v>1.39</v>
      </c>
      <c r="AQ206" s="126" t="s">
        <v>323</v>
      </c>
      <c r="AR206" s="187">
        <f t="shared" si="273"/>
        <v>0.07103877930036584</v>
      </c>
      <c r="AS206" s="2" t="s">
        <v>325</v>
      </c>
      <c r="AT206" s="563" t="e">
        <f t="shared" si="274"/>
        <v>#N/A</v>
      </c>
      <c r="AU206" s="561" t="s">
        <v>327</v>
      </c>
      <c r="AV206" s="563" t="e">
        <f t="shared" si="281"/>
        <v>#N/A</v>
      </c>
      <c r="AW206" s="561" t="s">
        <v>327</v>
      </c>
      <c r="AX206" s="564" t="e">
        <f t="shared" si="282"/>
        <v>#N/A</v>
      </c>
      <c r="AY206" s="126" t="s">
        <v>329</v>
      </c>
      <c r="AZ206" s="140" t="e">
        <f t="shared" si="275"/>
        <v>#N/A</v>
      </c>
      <c r="BA206" s="126" t="s">
        <v>331</v>
      </c>
      <c r="BB206" s="147" t="e">
        <f t="shared" si="283"/>
        <v>#N/A</v>
      </c>
      <c r="BC206" s="126" t="s">
        <v>333</v>
      </c>
      <c r="BD206" s="147" t="e">
        <f t="shared" si="276"/>
        <v>#N/A</v>
      </c>
      <c r="BE206" s="126" t="s">
        <v>334</v>
      </c>
      <c r="BF206" s="142" t="e">
        <f t="shared" si="277"/>
        <v>#N/A</v>
      </c>
      <c r="BG206" s="126" t="s">
        <v>331</v>
      </c>
      <c r="BH206" s="142" t="e">
        <f t="shared" si="284"/>
        <v>#N/A</v>
      </c>
      <c r="BI206" s="126" t="s">
        <v>337</v>
      </c>
      <c r="BJ206" s="196" t="e">
        <f t="shared" si="232"/>
        <v>#N/A</v>
      </c>
      <c r="BK206" s="126" t="s">
        <v>338</v>
      </c>
      <c r="BL206" s="152" t="e">
        <f t="shared" si="233"/>
        <v>#N/A</v>
      </c>
      <c r="BM206" s="152" t="e">
        <f t="shared" si="238"/>
        <v>#N/A</v>
      </c>
      <c r="BN206" s="142" t="e">
        <f t="shared" si="267"/>
        <v>#N/A</v>
      </c>
      <c r="BO206" s="142" t="e">
        <f t="shared" si="264"/>
        <v>#N/A</v>
      </c>
      <c r="BP206" s="142" t="e">
        <f t="shared" si="265"/>
        <v>#N/A</v>
      </c>
      <c r="BQ206" s="142" t="e">
        <f>SUM(BP206:$BP$217)</f>
        <v>#N/A</v>
      </c>
      <c r="BR206" s="213" t="e">
        <f t="shared" si="240"/>
        <v>#N/A</v>
      </c>
      <c r="BS206" s="270" t="e">
        <f t="shared" si="235"/>
        <v>#N/A</v>
      </c>
      <c r="BT206" s="514">
        <v>26</v>
      </c>
      <c r="BU206" s="2" t="s">
        <v>340</v>
      </c>
      <c r="BV206" s="435" t="s">
        <v>117</v>
      </c>
      <c r="BW206" s="2"/>
      <c r="BX206" s="518">
        <f t="shared" si="278"/>
        <v>25.98103574033552</v>
      </c>
      <c r="BY206" s="2" t="s">
        <v>292</v>
      </c>
      <c r="BZ206" s="531" t="e">
        <f t="shared" si="285"/>
        <v>#N/A</v>
      </c>
      <c r="CA206" s="2" t="s">
        <v>290</v>
      </c>
      <c r="CB206" s="553" t="s">
        <v>117</v>
      </c>
      <c r="CC206" s="2"/>
      <c r="CD206" s="435" t="s">
        <v>117</v>
      </c>
      <c r="CE206" s="2"/>
      <c r="CF206" s="435" t="s">
        <v>117</v>
      </c>
      <c r="CG206" s="2"/>
      <c r="CH206" s="435" t="s">
        <v>117</v>
      </c>
      <c r="CI206" s="410"/>
    </row>
    <row r="207" spans="1:87" ht="12.75">
      <c r="A207" s="55" t="s">
        <v>46</v>
      </c>
      <c r="B207" s="359" t="e">
        <f>HLOOKUP('HEALTH INEQUALITIES TOOL'!$C$5,LookUpData!$B$1:$CH$256,LookUpData!CN207,FALSE)</f>
        <v>#N/A</v>
      </c>
      <c r="C207" s="2" t="s">
        <v>343</v>
      </c>
      <c r="D207" s="363" t="e">
        <f>LookUpData!CI207*B207</f>
        <v>#N/A</v>
      </c>
      <c r="E207" s="2" t="s">
        <v>350</v>
      </c>
      <c r="F207" s="401" t="e">
        <f t="shared" si="279"/>
        <v>#N/A</v>
      </c>
      <c r="G207" s="2"/>
      <c r="H207" s="88">
        <v>0.306</v>
      </c>
      <c r="I207" s="2" t="s">
        <v>134</v>
      </c>
      <c r="J207" s="585">
        <v>0.4</v>
      </c>
      <c r="K207" s="2" t="s">
        <v>300</v>
      </c>
      <c r="L207" s="435" t="s">
        <v>117</v>
      </c>
      <c r="M207" s="2"/>
      <c r="N207" s="429">
        <f t="shared" si="268"/>
        <v>0.2870836363636363</v>
      </c>
      <c r="O207" s="2" t="s">
        <v>137</v>
      </c>
      <c r="P207" s="168" t="e">
        <f t="shared" si="269"/>
        <v>#N/A</v>
      </c>
      <c r="Q207" s="44" t="s">
        <v>138</v>
      </c>
      <c r="R207" s="125" t="e">
        <f t="shared" si="270"/>
        <v>#N/A</v>
      </c>
      <c r="S207" s="2" t="s">
        <v>146</v>
      </c>
      <c r="T207" s="119" t="e">
        <f t="shared" si="271"/>
        <v>#N/A</v>
      </c>
      <c r="U207" s="2" t="s">
        <v>105</v>
      </c>
      <c r="V207" s="444" t="s">
        <v>117</v>
      </c>
      <c r="W207" s="44"/>
      <c r="X207" s="468" t="e">
        <f t="shared" si="228"/>
        <v>#N/A</v>
      </c>
      <c r="Y207" s="126" t="s">
        <v>102</v>
      </c>
      <c r="Z207" s="152" t="e">
        <f t="shared" si="229"/>
        <v>#N/A</v>
      </c>
      <c r="AA207" s="142">
        <v>35</v>
      </c>
      <c r="AB207" s="147">
        <v>0.5</v>
      </c>
      <c r="AC207" s="142">
        <v>5</v>
      </c>
      <c r="AD207" s="152" t="e">
        <f t="shared" si="230"/>
        <v>#N/A</v>
      </c>
      <c r="AE207" s="152" t="e">
        <f t="shared" si="236"/>
        <v>#N/A</v>
      </c>
      <c r="AF207" s="142" t="e">
        <f t="shared" si="266"/>
        <v>#N/A</v>
      </c>
      <c r="AG207" s="142" t="e">
        <f t="shared" si="262"/>
        <v>#N/A</v>
      </c>
      <c r="AH207" s="142" t="e">
        <f t="shared" si="263"/>
        <v>#N/A</v>
      </c>
      <c r="AI207" s="141" t="e">
        <f>SUM(AH207:AH$217)</f>
        <v>#N/A</v>
      </c>
      <c r="AJ207" s="168" t="e">
        <f t="shared" si="280"/>
        <v>#N/A</v>
      </c>
      <c r="AK207" s="126" t="s">
        <v>320</v>
      </c>
      <c r="AL207" s="444" t="s">
        <v>117</v>
      </c>
      <c r="AM207" s="126"/>
      <c r="AN207" s="168" t="e">
        <f t="shared" si="272"/>
        <v>#N/A</v>
      </c>
      <c r="AO207" s="164" t="s">
        <v>105</v>
      </c>
      <c r="AP207" s="387">
        <v>1.39</v>
      </c>
      <c r="AQ207" s="126" t="s">
        <v>323</v>
      </c>
      <c r="AR207" s="187">
        <f t="shared" si="273"/>
        <v>0.10068919256016844</v>
      </c>
      <c r="AS207" s="2" t="s">
        <v>325</v>
      </c>
      <c r="AT207" s="563" t="e">
        <f t="shared" si="274"/>
        <v>#N/A</v>
      </c>
      <c r="AU207" s="561" t="s">
        <v>327</v>
      </c>
      <c r="AV207" s="563" t="e">
        <f t="shared" si="281"/>
        <v>#N/A</v>
      </c>
      <c r="AW207" s="561" t="s">
        <v>327</v>
      </c>
      <c r="AX207" s="564" t="e">
        <f t="shared" si="282"/>
        <v>#N/A</v>
      </c>
      <c r="AY207" s="126" t="s">
        <v>329</v>
      </c>
      <c r="AZ207" s="140" t="e">
        <f t="shared" si="275"/>
        <v>#N/A</v>
      </c>
      <c r="BA207" s="126" t="s">
        <v>331</v>
      </c>
      <c r="BB207" s="147" t="e">
        <f t="shared" si="283"/>
        <v>#N/A</v>
      </c>
      <c r="BC207" s="126" t="s">
        <v>333</v>
      </c>
      <c r="BD207" s="147" t="e">
        <f t="shared" si="276"/>
        <v>#N/A</v>
      </c>
      <c r="BE207" s="126" t="s">
        <v>334</v>
      </c>
      <c r="BF207" s="142" t="e">
        <f t="shared" si="277"/>
        <v>#N/A</v>
      </c>
      <c r="BG207" s="126" t="s">
        <v>331</v>
      </c>
      <c r="BH207" s="142" t="e">
        <f t="shared" si="284"/>
        <v>#N/A</v>
      </c>
      <c r="BI207" s="126" t="s">
        <v>337</v>
      </c>
      <c r="BJ207" s="196" t="e">
        <f t="shared" si="232"/>
        <v>#N/A</v>
      </c>
      <c r="BK207" s="126" t="s">
        <v>338</v>
      </c>
      <c r="BL207" s="152" t="e">
        <f t="shared" si="233"/>
        <v>#N/A</v>
      </c>
      <c r="BM207" s="152" t="e">
        <f t="shared" si="238"/>
        <v>#N/A</v>
      </c>
      <c r="BN207" s="142" t="e">
        <f t="shared" si="267"/>
        <v>#N/A</v>
      </c>
      <c r="BO207" s="142" t="e">
        <f t="shared" si="264"/>
        <v>#N/A</v>
      </c>
      <c r="BP207" s="142" t="e">
        <f t="shared" si="265"/>
        <v>#N/A</v>
      </c>
      <c r="BQ207" s="142" t="e">
        <f>SUM(BP207:$BP$217)</f>
        <v>#N/A</v>
      </c>
      <c r="BR207" s="213" t="e">
        <f t="shared" si="240"/>
        <v>#N/A</v>
      </c>
      <c r="BS207" s="270" t="e">
        <f t="shared" si="235"/>
        <v>#N/A</v>
      </c>
      <c r="BT207" s="514">
        <v>27.6</v>
      </c>
      <c r="BU207" s="2" t="s">
        <v>340</v>
      </c>
      <c r="BV207" s="435" t="s">
        <v>117</v>
      </c>
      <c r="BW207" s="2"/>
      <c r="BX207" s="518">
        <f t="shared" si="278"/>
        <v>27.579868708971556</v>
      </c>
      <c r="BY207" s="2" t="s">
        <v>292</v>
      </c>
      <c r="BZ207" s="531" t="e">
        <f t="shared" si="285"/>
        <v>#N/A</v>
      </c>
      <c r="CA207" s="2" t="s">
        <v>290</v>
      </c>
      <c r="CB207" s="553" t="s">
        <v>117</v>
      </c>
      <c r="CC207" s="2"/>
      <c r="CD207" s="435" t="s">
        <v>117</v>
      </c>
      <c r="CE207" s="2"/>
      <c r="CF207" s="435" t="s">
        <v>117</v>
      </c>
      <c r="CG207" s="2"/>
      <c r="CH207" s="435" t="s">
        <v>117</v>
      </c>
      <c r="CI207" s="410"/>
    </row>
    <row r="208" spans="1:87" ht="12.75">
      <c r="A208" s="55" t="s">
        <v>47</v>
      </c>
      <c r="B208" s="359" t="e">
        <f>HLOOKUP('HEALTH INEQUALITIES TOOL'!$C$5,LookUpData!$B$1:$CH$256,LookUpData!CN208,FALSE)</f>
        <v>#N/A</v>
      </c>
      <c r="C208" s="2" t="s">
        <v>343</v>
      </c>
      <c r="D208" s="363" t="e">
        <f>LookUpData!CI208*B208</f>
        <v>#N/A</v>
      </c>
      <c r="E208" s="2" t="s">
        <v>350</v>
      </c>
      <c r="F208" s="401" t="e">
        <f t="shared" si="279"/>
        <v>#N/A</v>
      </c>
      <c r="G208" s="2"/>
      <c r="H208" s="88">
        <v>0.306</v>
      </c>
      <c r="I208" s="2" t="s">
        <v>134</v>
      </c>
      <c r="J208" s="585">
        <v>0.4</v>
      </c>
      <c r="K208" s="2" t="s">
        <v>300</v>
      </c>
      <c r="L208" s="435" t="s">
        <v>117</v>
      </c>
      <c r="M208" s="2"/>
      <c r="N208" s="429">
        <f t="shared" si="268"/>
        <v>0.2870836363636363</v>
      </c>
      <c r="O208" s="2" t="s">
        <v>137</v>
      </c>
      <c r="P208" s="168" t="e">
        <f t="shared" si="269"/>
        <v>#N/A</v>
      </c>
      <c r="Q208" s="44" t="s">
        <v>138</v>
      </c>
      <c r="R208" s="125" t="e">
        <f t="shared" si="270"/>
        <v>#N/A</v>
      </c>
      <c r="S208" s="2" t="s">
        <v>146</v>
      </c>
      <c r="T208" s="119" t="e">
        <f t="shared" si="271"/>
        <v>#N/A</v>
      </c>
      <c r="U208" s="2" t="s">
        <v>105</v>
      </c>
      <c r="V208" s="444" t="s">
        <v>117</v>
      </c>
      <c r="W208" s="44"/>
      <c r="X208" s="468" t="e">
        <f t="shared" si="228"/>
        <v>#N/A</v>
      </c>
      <c r="Y208" s="126" t="s">
        <v>102</v>
      </c>
      <c r="Z208" s="152" t="e">
        <f t="shared" si="229"/>
        <v>#N/A</v>
      </c>
      <c r="AA208" s="142">
        <v>40</v>
      </c>
      <c r="AB208" s="147">
        <v>0.5</v>
      </c>
      <c r="AC208" s="142">
        <v>5</v>
      </c>
      <c r="AD208" s="152" t="e">
        <f t="shared" si="230"/>
        <v>#N/A</v>
      </c>
      <c r="AE208" s="152" t="e">
        <f t="shared" si="236"/>
        <v>#N/A</v>
      </c>
      <c r="AF208" s="142" t="e">
        <f t="shared" si="266"/>
        <v>#N/A</v>
      </c>
      <c r="AG208" s="142" t="e">
        <f t="shared" si="262"/>
        <v>#N/A</v>
      </c>
      <c r="AH208" s="142" t="e">
        <f t="shared" si="263"/>
        <v>#N/A</v>
      </c>
      <c r="AI208" s="141" t="e">
        <f>SUM(AH208:AH$217)</f>
        <v>#N/A</v>
      </c>
      <c r="AJ208" s="168" t="e">
        <f t="shared" si="280"/>
        <v>#N/A</v>
      </c>
      <c r="AK208" s="126" t="s">
        <v>320</v>
      </c>
      <c r="AL208" s="444" t="s">
        <v>117</v>
      </c>
      <c r="AM208" s="126"/>
      <c r="AN208" s="168" t="e">
        <f t="shared" si="272"/>
        <v>#N/A</v>
      </c>
      <c r="AO208" s="164" t="s">
        <v>105</v>
      </c>
      <c r="AP208" s="387">
        <v>1.39</v>
      </c>
      <c r="AQ208" s="126" t="s">
        <v>323</v>
      </c>
      <c r="AR208" s="187">
        <f t="shared" si="273"/>
        <v>0.10068919256016844</v>
      </c>
      <c r="AS208" s="2" t="s">
        <v>325</v>
      </c>
      <c r="AT208" s="563" t="e">
        <f t="shared" si="274"/>
        <v>#N/A</v>
      </c>
      <c r="AU208" s="561" t="s">
        <v>327</v>
      </c>
      <c r="AV208" s="563" t="e">
        <f t="shared" si="281"/>
        <v>#N/A</v>
      </c>
      <c r="AW208" s="561" t="s">
        <v>327</v>
      </c>
      <c r="AX208" s="564" t="e">
        <f t="shared" si="282"/>
        <v>#N/A</v>
      </c>
      <c r="AY208" s="126" t="s">
        <v>329</v>
      </c>
      <c r="AZ208" s="140" t="e">
        <f t="shared" si="275"/>
        <v>#N/A</v>
      </c>
      <c r="BA208" s="126" t="s">
        <v>331</v>
      </c>
      <c r="BB208" s="147" t="e">
        <f t="shared" si="283"/>
        <v>#N/A</v>
      </c>
      <c r="BC208" s="126" t="s">
        <v>333</v>
      </c>
      <c r="BD208" s="147" t="e">
        <f t="shared" si="276"/>
        <v>#N/A</v>
      </c>
      <c r="BE208" s="126" t="s">
        <v>334</v>
      </c>
      <c r="BF208" s="142" t="e">
        <f t="shared" si="277"/>
        <v>#N/A</v>
      </c>
      <c r="BG208" s="126" t="s">
        <v>331</v>
      </c>
      <c r="BH208" s="142" t="e">
        <f t="shared" si="284"/>
        <v>#N/A</v>
      </c>
      <c r="BI208" s="126" t="s">
        <v>337</v>
      </c>
      <c r="BJ208" s="196" t="e">
        <f t="shared" si="232"/>
        <v>#N/A</v>
      </c>
      <c r="BK208" s="126" t="s">
        <v>338</v>
      </c>
      <c r="BL208" s="152" t="e">
        <f t="shared" si="233"/>
        <v>#N/A</v>
      </c>
      <c r="BM208" s="152" t="e">
        <f t="shared" si="238"/>
        <v>#N/A</v>
      </c>
      <c r="BN208" s="142" t="e">
        <f t="shared" si="267"/>
        <v>#N/A</v>
      </c>
      <c r="BO208" s="142" t="e">
        <f t="shared" si="264"/>
        <v>#N/A</v>
      </c>
      <c r="BP208" s="142" t="e">
        <f t="shared" si="265"/>
        <v>#N/A</v>
      </c>
      <c r="BQ208" s="142" t="e">
        <f>SUM(BP208:$BP$217)</f>
        <v>#N/A</v>
      </c>
      <c r="BR208" s="213" t="e">
        <f t="shared" si="240"/>
        <v>#N/A</v>
      </c>
      <c r="BS208" s="270" t="e">
        <f t="shared" si="235"/>
        <v>#N/A</v>
      </c>
      <c r="BT208" s="514">
        <v>27.6</v>
      </c>
      <c r="BU208" s="2" t="s">
        <v>340</v>
      </c>
      <c r="BV208" s="435" t="s">
        <v>117</v>
      </c>
      <c r="BW208" s="2"/>
      <c r="BX208" s="518">
        <f t="shared" si="278"/>
        <v>27.579868708971556</v>
      </c>
      <c r="BY208" s="2" t="s">
        <v>292</v>
      </c>
      <c r="BZ208" s="531" t="e">
        <f t="shared" si="285"/>
        <v>#N/A</v>
      </c>
      <c r="CA208" s="2" t="s">
        <v>290</v>
      </c>
      <c r="CB208" s="553" t="s">
        <v>117</v>
      </c>
      <c r="CC208" s="2"/>
      <c r="CD208" s="435" t="s">
        <v>117</v>
      </c>
      <c r="CE208" s="2"/>
      <c r="CF208" s="435" t="s">
        <v>117</v>
      </c>
      <c r="CG208" s="2"/>
      <c r="CH208" s="435" t="s">
        <v>117</v>
      </c>
      <c r="CI208" s="410"/>
    </row>
    <row r="209" spans="1:87" ht="12.75">
      <c r="A209" s="55" t="s">
        <v>48</v>
      </c>
      <c r="B209" s="359" t="e">
        <f>HLOOKUP('HEALTH INEQUALITIES TOOL'!$C$5,LookUpData!$B$1:$CH$256,LookUpData!CN209,FALSE)</f>
        <v>#N/A</v>
      </c>
      <c r="C209" s="2" t="s">
        <v>343</v>
      </c>
      <c r="D209" s="363" t="e">
        <f>LookUpData!CI209*B209</f>
        <v>#N/A</v>
      </c>
      <c r="E209" s="2" t="s">
        <v>350</v>
      </c>
      <c r="F209" s="401" t="e">
        <f t="shared" si="279"/>
        <v>#N/A</v>
      </c>
      <c r="G209" s="2"/>
      <c r="H209" s="88">
        <v>0.3</v>
      </c>
      <c r="I209" s="2" t="s">
        <v>134</v>
      </c>
      <c r="J209" s="585">
        <v>0.4</v>
      </c>
      <c r="K209" s="2" t="s">
        <v>300</v>
      </c>
      <c r="L209" s="435" t="s">
        <v>117</v>
      </c>
      <c r="M209" s="2"/>
      <c r="N209" s="429">
        <f t="shared" si="268"/>
        <v>0.2814545454545454</v>
      </c>
      <c r="O209" s="2" t="s">
        <v>137</v>
      </c>
      <c r="P209" s="168" t="e">
        <f t="shared" si="269"/>
        <v>#N/A</v>
      </c>
      <c r="Q209" s="44" t="s">
        <v>138</v>
      </c>
      <c r="R209" s="125" t="e">
        <f t="shared" si="270"/>
        <v>#N/A</v>
      </c>
      <c r="S209" s="2" t="s">
        <v>146</v>
      </c>
      <c r="T209" s="119" t="e">
        <f t="shared" si="271"/>
        <v>#N/A</v>
      </c>
      <c r="U209" s="2" t="s">
        <v>105</v>
      </c>
      <c r="V209" s="444" t="s">
        <v>117</v>
      </c>
      <c r="W209" s="44"/>
      <c r="X209" s="468" t="e">
        <f t="shared" si="228"/>
        <v>#N/A</v>
      </c>
      <c r="Y209" s="126" t="s">
        <v>102</v>
      </c>
      <c r="Z209" s="152" t="e">
        <f t="shared" si="229"/>
        <v>#N/A</v>
      </c>
      <c r="AA209" s="142">
        <v>45</v>
      </c>
      <c r="AB209" s="147">
        <v>0.5</v>
      </c>
      <c r="AC209" s="142">
        <v>5</v>
      </c>
      <c r="AD209" s="152" t="e">
        <f t="shared" si="230"/>
        <v>#N/A</v>
      </c>
      <c r="AE209" s="152" t="e">
        <f t="shared" si="236"/>
        <v>#N/A</v>
      </c>
      <c r="AF209" s="142" t="e">
        <f t="shared" si="266"/>
        <v>#N/A</v>
      </c>
      <c r="AG209" s="142" t="e">
        <f t="shared" si="262"/>
        <v>#N/A</v>
      </c>
      <c r="AH209" s="142" t="e">
        <f t="shared" si="263"/>
        <v>#N/A</v>
      </c>
      <c r="AI209" s="141" t="e">
        <f>SUM(AH209:AH$217)</f>
        <v>#N/A</v>
      </c>
      <c r="AJ209" s="168" t="e">
        <f t="shared" si="280"/>
        <v>#N/A</v>
      </c>
      <c r="AK209" s="126" t="s">
        <v>320</v>
      </c>
      <c r="AL209" s="444" t="s">
        <v>117</v>
      </c>
      <c r="AM209" s="126"/>
      <c r="AN209" s="168" t="e">
        <f t="shared" si="272"/>
        <v>#N/A</v>
      </c>
      <c r="AO209" s="164" t="s">
        <v>105</v>
      </c>
      <c r="AP209" s="387">
        <v>1.39</v>
      </c>
      <c r="AQ209" s="126" t="s">
        <v>323</v>
      </c>
      <c r="AR209" s="187">
        <f t="shared" si="273"/>
        <v>0.09891017281264537</v>
      </c>
      <c r="AS209" s="2" t="s">
        <v>325</v>
      </c>
      <c r="AT209" s="563" t="e">
        <f t="shared" si="274"/>
        <v>#N/A</v>
      </c>
      <c r="AU209" s="561" t="s">
        <v>327</v>
      </c>
      <c r="AV209" s="563" t="e">
        <f t="shared" si="281"/>
        <v>#N/A</v>
      </c>
      <c r="AW209" s="561" t="s">
        <v>327</v>
      </c>
      <c r="AX209" s="564" t="e">
        <f t="shared" si="282"/>
        <v>#N/A</v>
      </c>
      <c r="AY209" s="126" t="s">
        <v>329</v>
      </c>
      <c r="AZ209" s="140" t="e">
        <f t="shared" si="275"/>
        <v>#N/A</v>
      </c>
      <c r="BA209" s="126" t="s">
        <v>331</v>
      </c>
      <c r="BB209" s="147" t="e">
        <f t="shared" si="283"/>
        <v>#N/A</v>
      </c>
      <c r="BC209" s="126" t="s">
        <v>333</v>
      </c>
      <c r="BD209" s="147" t="e">
        <f t="shared" si="276"/>
        <v>#N/A</v>
      </c>
      <c r="BE209" s="126" t="s">
        <v>334</v>
      </c>
      <c r="BF209" s="142" t="e">
        <f t="shared" si="277"/>
        <v>#N/A</v>
      </c>
      <c r="BG209" s="126" t="s">
        <v>331</v>
      </c>
      <c r="BH209" s="142" t="e">
        <f t="shared" si="284"/>
        <v>#N/A</v>
      </c>
      <c r="BI209" s="126" t="s">
        <v>337</v>
      </c>
      <c r="BJ209" s="196" t="e">
        <f t="shared" si="232"/>
        <v>#N/A</v>
      </c>
      <c r="BK209" s="126" t="s">
        <v>338</v>
      </c>
      <c r="BL209" s="152" t="e">
        <f t="shared" si="233"/>
        <v>#N/A</v>
      </c>
      <c r="BM209" s="152" t="e">
        <f t="shared" si="238"/>
        <v>#N/A</v>
      </c>
      <c r="BN209" s="142" t="e">
        <f t="shared" si="267"/>
        <v>#N/A</v>
      </c>
      <c r="BO209" s="142" t="e">
        <f t="shared" si="264"/>
        <v>#N/A</v>
      </c>
      <c r="BP209" s="142" t="e">
        <f t="shared" si="265"/>
        <v>#N/A</v>
      </c>
      <c r="BQ209" s="142" t="e">
        <f>SUM(BP209:$BP$217)</f>
        <v>#N/A</v>
      </c>
      <c r="BR209" s="213" t="e">
        <f t="shared" si="240"/>
        <v>#N/A</v>
      </c>
      <c r="BS209" s="270" t="e">
        <f t="shared" si="235"/>
        <v>#N/A</v>
      </c>
      <c r="BT209" s="514">
        <v>28</v>
      </c>
      <c r="BU209" s="2" t="s">
        <v>340</v>
      </c>
      <c r="BV209" s="435" t="s">
        <v>117</v>
      </c>
      <c r="BW209" s="2"/>
      <c r="BX209" s="518">
        <f t="shared" si="278"/>
        <v>27.979576951130564</v>
      </c>
      <c r="BY209" s="2" t="s">
        <v>292</v>
      </c>
      <c r="BZ209" s="531" t="e">
        <f t="shared" si="285"/>
        <v>#N/A</v>
      </c>
      <c r="CA209" s="2" t="s">
        <v>290</v>
      </c>
      <c r="CB209" s="553" t="s">
        <v>117</v>
      </c>
      <c r="CC209" s="2"/>
      <c r="CD209" s="435" t="s">
        <v>117</v>
      </c>
      <c r="CE209" s="2"/>
      <c r="CF209" s="435" t="s">
        <v>117</v>
      </c>
      <c r="CG209" s="2"/>
      <c r="CH209" s="435" t="s">
        <v>117</v>
      </c>
      <c r="CI209" s="410"/>
    </row>
    <row r="210" spans="1:87" ht="12.75">
      <c r="A210" s="55" t="s">
        <v>49</v>
      </c>
      <c r="B210" s="359" t="e">
        <f>HLOOKUP('HEALTH INEQUALITIES TOOL'!$C$5,LookUpData!$B$1:$CH$256,LookUpData!CN210,FALSE)</f>
        <v>#N/A</v>
      </c>
      <c r="C210" s="2" t="s">
        <v>343</v>
      </c>
      <c r="D210" s="363" t="e">
        <f>LookUpData!CI210*B210</f>
        <v>#N/A</v>
      </c>
      <c r="E210" s="2" t="s">
        <v>350</v>
      </c>
      <c r="F210" s="401" t="e">
        <f t="shared" si="279"/>
        <v>#N/A</v>
      </c>
      <c r="G210" s="2"/>
      <c r="H210" s="88">
        <v>0.3</v>
      </c>
      <c r="I210" s="2" t="s">
        <v>134</v>
      </c>
      <c r="J210" s="585">
        <v>0.4</v>
      </c>
      <c r="K210" s="2" t="s">
        <v>300</v>
      </c>
      <c r="L210" s="435" t="s">
        <v>117</v>
      </c>
      <c r="M210" s="2"/>
      <c r="N210" s="429">
        <f t="shared" si="268"/>
        <v>0.2814545454545454</v>
      </c>
      <c r="O210" s="2" t="s">
        <v>137</v>
      </c>
      <c r="P210" s="168" t="e">
        <f t="shared" si="269"/>
        <v>#N/A</v>
      </c>
      <c r="Q210" s="44" t="s">
        <v>138</v>
      </c>
      <c r="R210" s="125" t="e">
        <f t="shared" si="270"/>
        <v>#N/A</v>
      </c>
      <c r="S210" s="2" t="s">
        <v>146</v>
      </c>
      <c r="T210" s="119" t="e">
        <f t="shared" si="271"/>
        <v>#N/A</v>
      </c>
      <c r="U210" s="2" t="s">
        <v>105</v>
      </c>
      <c r="V210" s="444" t="s">
        <v>117</v>
      </c>
      <c r="W210" s="44"/>
      <c r="X210" s="468" t="e">
        <f t="shared" si="228"/>
        <v>#N/A</v>
      </c>
      <c r="Y210" s="126" t="s">
        <v>102</v>
      </c>
      <c r="Z210" s="152" t="e">
        <f t="shared" si="229"/>
        <v>#N/A</v>
      </c>
      <c r="AA210" s="142">
        <v>50</v>
      </c>
      <c r="AB210" s="147">
        <v>0.5</v>
      </c>
      <c r="AC210" s="142">
        <v>5</v>
      </c>
      <c r="AD210" s="152" t="e">
        <f t="shared" si="230"/>
        <v>#N/A</v>
      </c>
      <c r="AE210" s="152" t="e">
        <f t="shared" si="236"/>
        <v>#N/A</v>
      </c>
      <c r="AF210" s="142" t="e">
        <f t="shared" si="266"/>
        <v>#N/A</v>
      </c>
      <c r="AG210" s="142" t="e">
        <f t="shared" si="262"/>
        <v>#N/A</v>
      </c>
      <c r="AH210" s="142" t="e">
        <f t="shared" si="263"/>
        <v>#N/A</v>
      </c>
      <c r="AI210" s="141" t="e">
        <f>SUM(AH210:AH$217)</f>
        <v>#N/A</v>
      </c>
      <c r="AJ210" s="168" t="e">
        <f t="shared" si="280"/>
        <v>#N/A</v>
      </c>
      <c r="AK210" s="126" t="s">
        <v>320</v>
      </c>
      <c r="AL210" s="444" t="s">
        <v>117</v>
      </c>
      <c r="AM210" s="126"/>
      <c r="AN210" s="168" t="e">
        <f t="shared" si="272"/>
        <v>#N/A</v>
      </c>
      <c r="AO210" s="164" t="s">
        <v>105</v>
      </c>
      <c r="AP210" s="387">
        <v>1.39</v>
      </c>
      <c r="AQ210" s="126" t="s">
        <v>323</v>
      </c>
      <c r="AR210" s="187">
        <f t="shared" si="273"/>
        <v>0.09891017281264537</v>
      </c>
      <c r="AS210" s="2" t="s">
        <v>325</v>
      </c>
      <c r="AT210" s="563" t="e">
        <f t="shared" si="274"/>
        <v>#N/A</v>
      </c>
      <c r="AU210" s="561" t="s">
        <v>327</v>
      </c>
      <c r="AV210" s="563" t="e">
        <f t="shared" si="281"/>
        <v>#N/A</v>
      </c>
      <c r="AW210" s="561" t="s">
        <v>327</v>
      </c>
      <c r="AX210" s="564" t="e">
        <f t="shared" si="282"/>
        <v>#N/A</v>
      </c>
      <c r="AY210" s="126" t="s">
        <v>329</v>
      </c>
      <c r="AZ210" s="140" t="e">
        <f t="shared" si="275"/>
        <v>#N/A</v>
      </c>
      <c r="BA210" s="126" t="s">
        <v>331</v>
      </c>
      <c r="BB210" s="147" t="e">
        <f t="shared" si="283"/>
        <v>#N/A</v>
      </c>
      <c r="BC210" s="126" t="s">
        <v>333</v>
      </c>
      <c r="BD210" s="147" t="e">
        <f t="shared" si="276"/>
        <v>#N/A</v>
      </c>
      <c r="BE210" s="126" t="s">
        <v>334</v>
      </c>
      <c r="BF210" s="142" t="e">
        <f t="shared" si="277"/>
        <v>#N/A</v>
      </c>
      <c r="BG210" s="126" t="s">
        <v>331</v>
      </c>
      <c r="BH210" s="142" t="e">
        <f t="shared" si="284"/>
        <v>#N/A</v>
      </c>
      <c r="BI210" s="126" t="s">
        <v>337</v>
      </c>
      <c r="BJ210" s="196" t="e">
        <f t="shared" si="232"/>
        <v>#N/A</v>
      </c>
      <c r="BK210" s="126" t="s">
        <v>338</v>
      </c>
      <c r="BL210" s="152" t="e">
        <f t="shared" si="233"/>
        <v>#N/A</v>
      </c>
      <c r="BM210" s="152" t="e">
        <f t="shared" si="238"/>
        <v>#N/A</v>
      </c>
      <c r="BN210" s="142" t="e">
        <f t="shared" si="267"/>
        <v>#N/A</v>
      </c>
      <c r="BO210" s="142" t="e">
        <f t="shared" si="264"/>
        <v>#N/A</v>
      </c>
      <c r="BP210" s="142" t="e">
        <f t="shared" si="265"/>
        <v>#N/A</v>
      </c>
      <c r="BQ210" s="142" t="e">
        <f>SUM(BP210:$BP$217)</f>
        <v>#N/A</v>
      </c>
      <c r="BR210" s="213" t="e">
        <f t="shared" si="240"/>
        <v>#N/A</v>
      </c>
      <c r="BS210" s="270" t="e">
        <f t="shared" si="235"/>
        <v>#N/A</v>
      </c>
      <c r="BT210" s="514">
        <v>28</v>
      </c>
      <c r="BU210" s="2" t="s">
        <v>340</v>
      </c>
      <c r="BV210" s="435" t="s">
        <v>117</v>
      </c>
      <c r="BW210" s="2"/>
      <c r="BX210" s="518">
        <f t="shared" si="278"/>
        <v>27.979576951130564</v>
      </c>
      <c r="BY210" s="2" t="s">
        <v>292</v>
      </c>
      <c r="BZ210" s="531" t="e">
        <f t="shared" si="285"/>
        <v>#N/A</v>
      </c>
      <c r="CA210" s="2" t="s">
        <v>290</v>
      </c>
      <c r="CB210" s="553" t="s">
        <v>117</v>
      </c>
      <c r="CC210" s="2"/>
      <c r="CD210" s="435" t="s">
        <v>117</v>
      </c>
      <c r="CE210" s="2"/>
      <c r="CF210" s="435" t="s">
        <v>117</v>
      </c>
      <c r="CG210" s="2"/>
      <c r="CH210" s="435" t="s">
        <v>117</v>
      </c>
      <c r="CI210" s="410"/>
    </row>
    <row r="211" spans="1:87" ht="12.75">
      <c r="A211" s="55" t="s">
        <v>50</v>
      </c>
      <c r="B211" s="359" t="e">
        <f>HLOOKUP('HEALTH INEQUALITIES TOOL'!$C$5,LookUpData!$B$1:$CH$256,LookUpData!CN211,FALSE)</f>
        <v>#N/A</v>
      </c>
      <c r="C211" s="2" t="s">
        <v>343</v>
      </c>
      <c r="D211" s="363" t="e">
        <f>LookUpData!CI211*B211</f>
        <v>#N/A</v>
      </c>
      <c r="E211" s="2" t="s">
        <v>350</v>
      </c>
      <c r="F211" s="401" t="e">
        <f t="shared" si="279"/>
        <v>#N/A</v>
      </c>
      <c r="G211" s="2"/>
      <c r="H211" s="88">
        <v>0.392</v>
      </c>
      <c r="I211" s="2" t="s">
        <v>134</v>
      </c>
      <c r="J211" s="585">
        <v>0.4</v>
      </c>
      <c r="K211" s="2" t="s">
        <v>300</v>
      </c>
      <c r="L211" s="435" t="s">
        <v>117</v>
      </c>
      <c r="M211" s="2"/>
      <c r="N211" s="429">
        <f t="shared" si="268"/>
        <v>0.3677672727272727</v>
      </c>
      <c r="O211" s="2" t="s">
        <v>137</v>
      </c>
      <c r="P211" s="168" t="e">
        <f t="shared" si="269"/>
        <v>#N/A</v>
      </c>
      <c r="Q211" s="44" t="s">
        <v>138</v>
      </c>
      <c r="R211" s="125" t="e">
        <f t="shared" si="270"/>
        <v>#N/A</v>
      </c>
      <c r="S211" s="2" t="s">
        <v>146</v>
      </c>
      <c r="T211" s="119" t="e">
        <f t="shared" si="271"/>
        <v>#N/A</v>
      </c>
      <c r="U211" s="2" t="s">
        <v>105</v>
      </c>
      <c r="V211" s="444" t="s">
        <v>117</v>
      </c>
      <c r="W211" s="44"/>
      <c r="X211" s="468" t="e">
        <f t="shared" si="228"/>
        <v>#N/A</v>
      </c>
      <c r="Y211" s="126" t="s">
        <v>102</v>
      </c>
      <c r="Z211" s="152" t="e">
        <f t="shared" si="229"/>
        <v>#N/A</v>
      </c>
      <c r="AA211" s="142">
        <v>55</v>
      </c>
      <c r="AB211" s="147">
        <v>0.5</v>
      </c>
      <c r="AC211" s="142">
        <v>5</v>
      </c>
      <c r="AD211" s="152" t="e">
        <f t="shared" si="230"/>
        <v>#N/A</v>
      </c>
      <c r="AE211" s="152" t="e">
        <f t="shared" si="236"/>
        <v>#N/A</v>
      </c>
      <c r="AF211" s="142" t="e">
        <f t="shared" si="266"/>
        <v>#N/A</v>
      </c>
      <c r="AG211" s="142" t="e">
        <f t="shared" si="262"/>
        <v>#N/A</v>
      </c>
      <c r="AH211" s="142" t="e">
        <f t="shared" si="263"/>
        <v>#N/A</v>
      </c>
      <c r="AI211" s="141" t="e">
        <f>SUM(AH211:AH$217)</f>
        <v>#N/A</v>
      </c>
      <c r="AJ211" s="168" t="e">
        <f t="shared" si="280"/>
        <v>#N/A</v>
      </c>
      <c r="AK211" s="126" t="s">
        <v>320</v>
      </c>
      <c r="AL211" s="444" t="s">
        <v>117</v>
      </c>
      <c r="AM211" s="126"/>
      <c r="AN211" s="168" t="e">
        <f t="shared" si="272"/>
        <v>#N/A</v>
      </c>
      <c r="AO211" s="164" t="s">
        <v>105</v>
      </c>
      <c r="AP211" s="387">
        <v>1.39</v>
      </c>
      <c r="AQ211" s="126" t="s">
        <v>323</v>
      </c>
      <c r="AR211" s="187">
        <f t="shared" si="273"/>
        <v>0.12543778994122431</v>
      </c>
      <c r="AS211" s="2" t="s">
        <v>325</v>
      </c>
      <c r="AT211" s="563" t="e">
        <f t="shared" si="274"/>
        <v>#N/A</v>
      </c>
      <c r="AU211" s="561" t="s">
        <v>327</v>
      </c>
      <c r="AV211" s="563" t="e">
        <f t="shared" si="281"/>
        <v>#N/A</v>
      </c>
      <c r="AW211" s="561" t="s">
        <v>327</v>
      </c>
      <c r="AX211" s="564" t="e">
        <f t="shared" si="282"/>
        <v>#N/A</v>
      </c>
      <c r="AY211" s="126" t="s">
        <v>329</v>
      </c>
      <c r="AZ211" s="140" t="e">
        <f t="shared" si="275"/>
        <v>#N/A</v>
      </c>
      <c r="BA211" s="126" t="s">
        <v>331</v>
      </c>
      <c r="BB211" s="147" t="e">
        <f t="shared" si="283"/>
        <v>#N/A</v>
      </c>
      <c r="BC211" s="126" t="s">
        <v>333</v>
      </c>
      <c r="BD211" s="147" t="e">
        <f t="shared" si="276"/>
        <v>#N/A</v>
      </c>
      <c r="BE211" s="126" t="s">
        <v>334</v>
      </c>
      <c r="BF211" s="142" t="e">
        <f t="shared" si="277"/>
        <v>#N/A</v>
      </c>
      <c r="BG211" s="126" t="s">
        <v>331</v>
      </c>
      <c r="BH211" s="142" t="e">
        <f t="shared" si="284"/>
        <v>#N/A</v>
      </c>
      <c r="BI211" s="126" t="s">
        <v>337</v>
      </c>
      <c r="BJ211" s="196" t="e">
        <f t="shared" si="232"/>
        <v>#N/A</v>
      </c>
      <c r="BK211" s="126" t="s">
        <v>338</v>
      </c>
      <c r="BL211" s="152" t="e">
        <f t="shared" si="233"/>
        <v>#N/A</v>
      </c>
      <c r="BM211" s="152" t="e">
        <f t="shared" si="238"/>
        <v>#N/A</v>
      </c>
      <c r="BN211" s="142" t="e">
        <f t="shared" si="267"/>
        <v>#N/A</v>
      </c>
      <c r="BO211" s="142" t="e">
        <f t="shared" si="264"/>
        <v>#N/A</v>
      </c>
      <c r="BP211" s="142" t="e">
        <f t="shared" si="265"/>
        <v>#N/A</v>
      </c>
      <c r="BQ211" s="142" t="e">
        <f>SUM(BP211:$BP$217)</f>
        <v>#N/A</v>
      </c>
      <c r="BR211" s="213" t="e">
        <f t="shared" si="240"/>
        <v>#N/A</v>
      </c>
      <c r="BS211" s="270" t="e">
        <f t="shared" si="235"/>
        <v>#N/A</v>
      </c>
      <c r="BT211" s="514">
        <v>29</v>
      </c>
      <c r="BU211" s="2" t="s">
        <v>340</v>
      </c>
      <c r="BV211" s="435" t="s">
        <v>117</v>
      </c>
      <c r="BW211" s="2"/>
      <c r="BX211" s="518">
        <f t="shared" si="278"/>
        <v>28.978847556528084</v>
      </c>
      <c r="BY211" s="2" t="s">
        <v>292</v>
      </c>
      <c r="BZ211" s="531" t="e">
        <f t="shared" si="285"/>
        <v>#N/A</v>
      </c>
      <c r="CA211" s="2" t="s">
        <v>290</v>
      </c>
      <c r="CB211" s="553" t="s">
        <v>117</v>
      </c>
      <c r="CC211" s="2"/>
      <c r="CD211" s="435" t="s">
        <v>117</v>
      </c>
      <c r="CE211" s="2"/>
      <c r="CF211" s="435" t="s">
        <v>117</v>
      </c>
      <c r="CG211" s="2"/>
      <c r="CH211" s="435" t="s">
        <v>117</v>
      </c>
      <c r="CI211" s="410"/>
    </row>
    <row r="212" spans="1:87" ht="12.75">
      <c r="A212" s="55" t="s">
        <v>51</v>
      </c>
      <c r="B212" s="359" t="e">
        <f>HLOOKUP('HEALTH INEQUALITIES TOOL'!$C$5,LookUpData!$B$1:$CH$256,LookUpData!CN212,FALSE)</f>
        <v>#N/A</v>
      </c>
      <c r="C212" s="2" t="s">
        <v>343</v>
      </c>
      <c r="D212" s="363" t="e">
        <f>LookUpData!CI212*B212</f>
        <v>#N/A</v>
      </c>
      <c r="E212" s="2" t="s">
        <v>350</v>
      </c>
      <c r="F212" s="401" t="e">
        <f t="shared" si="279"/>
        <v>#N/A</v>
      </c>
      <c r="G212" s="2"/>
      <c r="H212" s="88">
        <v>0.392</v>
      </c>
      <c r="I212" s="2" t="s">
        <v>134</v>
      </c>
      <c r="J212" s="585">
        <v>0.4</v>
      </c>
      <c r="K212" s="2" t="s">
        <v>300</v>
      </c>
      <c r="L212" s="435" t="s">
        <v>117</v>
      </c>
      <c r="M212" s="2"/>
      <c r="N212" s="429">
        <f t="shared" si="268"/>
        <v>0.3677672727272727</v>
      </c>
      <c r="O212" s="2" t="s">
        <v>137</v>
      </c>
      <c r="P212" s="168" t="e">
        <f t="shared" si="269"/>
        <v>#N/A</v>
      </c>
      <c r="Q212" s="44" t="s">
        <v>138</v>
      </c>
      <c r="R212" s="125" t="e">
        <f t="shared" si="270"/>
        <v>#N/A</v>
      </c>
      <c r="S212" s="2" t="s">
        <v>146</v>
      </c>
      <c r="T212" s="119" t="e">
        <f t="shared" si="271"/>
        <v>#N/A</v>
      </c>
      <c r="U212" s="2" t="s">
        <v>105</v>
      </c>
      <c r="V212" s="444" t="s">
        <v>117</v>
      </c>
      <c r="W212" s="44"/>
      <c r="X212" s="468" t="e">
        <f t="shared" si="228"/>
        <v>#N/A</v>
      </c>
      <c r="Y212" s="126" t="s">
        <v>102</v>
      </c>
      <c r="Z212" s="152" t="e">
        <f t="shared" si="229"/>
        <v>#N/A</v>
      </c>
      <c r="AA212" s="142">
        <v>60</v>
      </c>
      <c r="AB212" s="147">
        <v>0.5</v>
      </c>
      <c r="AC212" s="142">
        <v>5</v>
      </c>
      <c r="AD212" s="152" t="e">
        <f t="shared" si="230"/>
        <v>#N/A</v>
      </c>
      <c r="AE212" s="152" t="e">
        <f t="shared" si="236"/>
        <v>#N/A</v>
      </c>
      <c r="AF212" s="142" t="e">
        <f t="shared" si="266"/>
        <v>#N/A</v>
      </c>
      <c r="AG212" s="142" t="e">
        <f t="shared" si="262"/>
        <v>#N/A</v>
      </c>
      <c r="AH212" s="142" t="e">
        <f t="shared" si="263"/>
        <v>#N/A</v>
      </c>
      <c r="AI212" s="141" t="e">
        <f>SUM(AH212:AH$217)</f>
        <v>#N/A</v>
      </c>
      <c r="AJ212" s="168" t="e">
        <f t="shared" si="280"/>
        <v>#N/A</v>
      </c>
      <c r="AK212" s="126" t="s">
        <v>320</v>
      </c>
      <c r="AL212" s="444" t="s">
        <v>117</v>
      </c>
      <c r="AM212" s="126"/>
      <c r="AN212" s="168" t="e">
        <f t="shared" si="272"/>
        <v>#N/A</v>
      </c>
      <c r="AO212" s="164" t="s">
        <v>105</v>
      </c>
      <c r="AP212" s="387">
        <v>1.39</v>
      </c>
      <c r="AQ212" s="126" t="s">
        <v>323</v>
      </c>
      <c r="AR212" s="187">
        <f t="shared" si="273"/>
        <v>0.12543778994122431</v>
      </c>
      <c r="AS212" s="2" t="s">
        <v>325</v>
      </c>
      <c r="AT212" s="563" t="e">
        <f t="shared" si="274"/>
        <v>#N/A</v>
      </c>
      <c r="AU212" s="561" t="s">
        <v>327</v>
      </c>
      <c r="AV212" s="563" t="e">
        <f t="shared" si="281"/>
        <v>#N/A</v>
      </c>
      <c r="AW212" s="561" t="s">
        <v>327</v>
      </c>
      <c r="AX212" s="564" t="e">
        <f t="shared" si="282"/>
        <v>#N/A</v>
      </c>
      <c r="AY212" s="126" t="s">
        <v>329</v>
      </c>
      <c r="AZ212" s="140" t="e">
        <f t="shared" si="275"/>
        <v>#N/A</v>
      </c>
      <c r="BA212" s="126" t="s">
        <v>331</v>
      </c>
      <c r="BB212" s="147" t="e">
        <f t="shared" si="283"/>
        <v>#N/A</v>
      </c>
      <c r="BC212" s="126" t="s">
        <v>333</v>
      </c>
      <c r="BD212" s="147" t="e">
        <f t="shared" si="276"/>
        <v>#N/A</v>
      </c>
      <c r="BE212" s="126" t="s">
        <v>334</v>
      </c>
      <c r="BF212" s="142" t="e">
        <f t="shared" si="277"/>
        <v>#N/A</v>
      </c>
      <c r="BG212" s="126" t="s">
        <v>331</v>
      </c>
      <c r="BH212" s="142" t="e">
        <f t="shared" si="284"/>
        <v>#N/A</v>
      </c>
      <c r="BI212" s="126" t="s">
        <v>337</v>
      </c>
      <c r="BJ212" s="196" t="e">
        <f t="shared" si="232"/>
        <v>#N/A</v>
      </c>
      <c r="BK212" s="126" t="s">
        <v>338</v>
      </c>
      <c r="BL212" s="152" t="e">
        <f t="shared" si="233"/>
        <v>#N/A</v>
      </c>
      <c r="BM212" s="152" t="e">
        <f t="shared" si="238"/>
        <v>#N/A</v>
      </c>
      <c r="BN212" s="142" t="e">
        <f t="shared" si="267"/>
        <v>#N/A</v>
      </c>
      <c r="BO212" s="142" t="e">
        <f t="shared" si="264"/>
        <v>#N/A</v>
      </c>
      <c r="BP212" s="142" t="e">
        <f t="shared" si="265"/>
        <v>#N/A</v>
      </c>
      <c r="BQ212" s="142" t="e">
        <f>SUM(BP212:$BP$217)</f>
        <v>#N/A</v>
      </c>
      <c r="BR212" s="213" t="e">
        <f t="shared" si="240"/>
        <v>#N/A</v>
      </c>
      <c r="BS212" s="270" t="e">
        <f t="shared" si="235"/>
        <v>#N/A</v>
      </c>
      <c r="BT212" s="514">
        <v>29</v>
      </c>
      <c r="BU212" s="2" t="s">
        <v>340</v>
      </c>
      <c r="BV212" s="435" t="s">
        <v>117</v>
      </c>
      <c r="BW212" s="2"/>
      <c r="BX212" s="518">
        <f t="shared" si="278"/>
        <v>28.978847556528084</v>
      </c>
      <c r="BY212" s="2" t="s">
        <v>292</v>
      </c>
      <c r="BZ212" s="531" t="e">
        <f t="shared" si="285"/>
        <v>#N/A</v>
      </c>
      <c r="CA212" s="2" t="s">
        <v>290</v>
      </c>
      <c r="CB212" s="553" t="s">
        <v>117</v>
      </c>
      <c r="CC212" s="2"/>
      <c r="CD212" s="435" t="s">
        <v>117</v>
      </c>
      <c r="CE212" s="2"/>
      <c r="CF212" s="435" t="s">
        <v>117</v>
      </c>
      <c r="CG212" s="2"/>
      <c r="CH212" s="435" t="s">
        <v>117</v>
      </c>
      <c r="CI212" s="410"/>
    </row>
    <row r="213" spans="1:87" ht="12.75">
      <c r="A213" s="55" t="s">
        <v>52</v>
      </c>
      <c r="B213" s="359" t="e">
        <f>HLOOKUP('HEALTH INEQUALITIES TOOL'!$C$5,LookUpData!$B$1:$CH$256,LookUpData!CN213,FALSE)</f>
        <v>#N/A</v>
      </c>
      <c r="C213" s="2" t="s">
        <v>343</v>
      </c>
      <c r="D213" s="363" t="e">
        <f>LookUpData!CI213*B213</f>
        <v>#N/A</v>
      </c>
      <c r="E213" s="2" t="s">
        <v>350</v>
      </c>
      <c r="F213" s="401" t="e">
        <f t="shared" si="279"/>
        <v>#N/A</v>
      </c>
      <c r="G213" s="2"/>
      <c r="H213" s="88">
        <v>0.317</v>
      </c>
      <c r="I213" s="2" t="s">
        <v>134</v>
      </c>
      <c r="J213" s="585">
        <v>0.4</v>
      </c>
      <c r="K213" s="2" t="s">
        <v>300</v>
      </c>
      <c r="L213" s="435" t="s">
        <v>117</v>
      </c>
      <c r="M213" s="2"/>
      <c r="N213" s="429">
        <f t="shared" si="268"/>
        <v>0.29740363636363637</v>
      </c>
      <c r="O213" s="2" t="s">
        <v>137</v>
      </c>
      <c r="P213" s="168" t="e">
        <f t="shared" si="269"/>
        <v>#N/A</v>
      </c>
      <c r="Q213" s="44" t="s">
        <v>138</v>
      </c>
      <c r="R213" s="125" t="e">
        <f t="shared" si="270"/>
        <v>#N/A</v>
      </c>
      <c r="S213" s="2" t="s">
        <v>146</v>
      </c>
      <c r="T213" s="119" t="e">
        <f t="shared" si="271"/>
        <v>#N/A</v>
      </c>
      <c r="U213" s="2" t="s">
        <v>105</v>
      </c>
      <c r="V213" s="444" t="s">
        <v>117</v>
      </c>
      <c r="W213" s="44"/>
      <c r="X213" s="468" t="e">
        <f t="shared" si="228"/>
        <v>#N/A</v>
      </c>
      <c r="Y213" s="126" t="s">
        <v>102</v>
      </c>
      <c r="Z213" s="152" t="e">
        <f t="shared" si="229"/>
        <v>#N/A</v>
      </c>
      <c r="AA213" s="142">
        <v>65</v>
      </c>
      <c r="AB213" s="147">
        <v>0.5</v>
      </c>
      <c r="AC213" s="142">
        <v>5</v>
      </c>
      <c r="AD213" s="152" t="e">
        <f t="shared" si="230"/>
        <v>#N/A</v>
      </c>
      <c r="AE213" s="152" t="e">
        <f t="shared" si="236"/>
        <v>#N/A</v>
      </c>
      <c r="AF213" s="142" t="e">
        <f t="shared" si="266"/>
        <v>#N/A</v>
      </c>
      <c r="AG213" s="142" t="e">
        <f t="shared" si="262"/>
        <v>#N/A</v>
      </c>
      <c r="AH213" s="142" t="e">
        <f t="shared" si="263"/>
        <v>#N/A</v>
      </c>
      <c r="AI213" s="141" t="e">
        <f>SUM(AH213:AH$217)</f>
        <v>#N/A</v>
      </c>
      <c r="AJ213" s="168" t="e">
        <f t="shared" si="280"/>
        <v>#N/A</v>
      </c>
      <c r="AK213" s="126" t="s">
        <v>320</v>
      </c>
      <c r="AL213" s="444" t="s">
        <v>117</v>
      </c>
      <c r="AM213" s="126"/>
      <c r="AN213" s="168" t="e">
        <f t="shared" si="272"/>
        <v>#N/A</v>
      </c>
      <c r="AO213" s="164" t="s">
        <v>105</v>
      </c>
      <c r="AP213" s="387">
        <v>1.39</v>
      </c>
      <c r="AQ213" s="126" t="s">
        <v>323</v>
      </c>
      <c r="AR213" s="187">
        <f t="shared" si="273"/>
        <v>0.10393255003787268</v>
      </c>
      <c r="AS213" s="2" t="s">
        <v>325</v>
      </c>
      <c r="AT213" s="563" t="e">
        <f t="shared" si="274"/>
        <v>#N/A</v>
      </c>
      <c r="AU213" s="561" t="s">
        <v>327</v>
      </c>
      <c r="AV213" s="563" t="e">
        <f t="shared" si="281"/>
        <v>#N/A</v>
      </c>
      <c r="AW213" s="561" t="s">
        <v>327</v>
      </c>
      <c r="AX213" s="564" t="e">
        <f t="shared" si="282"/>
        <v>#N/A</v>
      </c>
      <c r="AY213" s="126" t="s">
        <v>329</v>
      </c>
      <c r="AZ213" s="140" t="e">
        <f t="shared" si="275"/>
        <v>#N/A</v>
      </c>
      <c r="BA213" s="126" t="s">
        <v>331</v>
      </c>
      <c r="BB213" s="147" t="e">
        <f t="shared" si="283"/>
        <v>#N/A</v>
      </c>
      <c r="BC213" s="126" t="s">
        <v>333</v>
      </c>
      <c r="BD213" s="147" t="e">
        <f t="shared" si="276"/>
        <v>#N/A</v>
      </c>
      <c r="BE213" s="126" t="s">
        <v>334</v>
      </c>
      <c r="BF213" s="142" t="e">
        <f t="shared" si="277"/>
        <v>#N/A</v>
      </c>
      <c r="BG213" s="126" t="s">
        <v>331</v>
      </c>
      <c r="BH213" s="142" t="e">
        <f t="shared" si="284"/>
        <v>#N/A</v>
      </c>
      <c r="BI213" s="126" t="s">
        <v>337</v>
      </c>
      <c r="BJ213" s="196" t="e">
        <f t="shared" si="232"/>
        <v>#N/A</v>
      </c>
      <c r="BK213" s="126" t="s">
        <v>338</v>
      </c>
      <c r="BL213" s="152" t="e">
        <f t="shared" si="233"/>
        <v>#N/A</v>
      </c>
      <c r="BM213" s="152" t="e">
        <f t="shared" si="238"/>
        <v>#N/A</v>
      </c>
      <c r="BN213" s="142" t="e">
        <f t="shared" si="267"/>
        <v>#N/A</v>
      </c>
      <c r="BO213" s="142" t="e">
        <f t="shared" si="264"/>
        <v>#N/A</v>
      </c>
      <c r="BP213" s="142" t="e">
        <f t="shared" si="265"/>
        <v>#N/A</v>
      </c>
      <c r="BQ213" s="142" t="e">
        <f>SUM(BP213:$BP$217)</f>
        <v>#N/A</v>
      </c>
      <c r="BR213" s="213" t="e">
        <f t="shared" si="240"/>
        <v>#N/A</v>
      </c>
      <c r="BS213" s="270" t="e">
        <f t="shared" si="235"/>
        <v>#N/A</v>
      </c>
      <c r="BT213" s="514">
        <v>28.4</v>
      </c>
      <c r="BU213" s="2" t="s">
        <v>340</v>
      </c>
      <c r="BV213" s="435" t="s">
        <v>117</v>
      </c>
      <c r="BW213" s="2"/>
      <c r="BX213" s="518">
        <f t="shared" si="278"/>
        <v>28.37928519328957</v>
      </c>
      <c r="BY213" s="2" t="s">
        <v>292</v>
      </c>
      <c r="BZ213" s="531" t="e">
        <f t="shared" si="285"/>
        <v>#N/A</v>
      </c>
      <c r="CA213" s="2" t="s">
        <v>290</v>
      </c>
      <c r="CB213" s="553" t="s">
        <v>117</v>
      </c>
      <c r="CC213" s="2"/>
      <c r="CD213" s="435" t="s">
        <v>117</v>
      </c>
      <c r="CE213" s="2"/>
      <c r="CF213" s="435" t="s">
        <v>117</v>
      </c>
      <c r="CG213" s="2"/>
      <c r="CH213" s="435" t="s">
        <v>117</v>
      </c>
      <c r="CI213" s="410"/>
    </row>
    <row r="214" spans="1:87" ht="12.75">
      <c r="A214" s="55" t="s">
        <v>53</v>
      </c>
      <c r="B214" s="359" t="e">
        <f>HLOOKUP('HEALTH INEQUALITIES TOOL'!$C$5,LookUpData!$B$1:$CH$256,LookUpData!CN214,FALSE)</f>
        <v>#N/A</v>
      </c>
      <c r="C214" s="2" t="s">
        <v>343</v>
      </c>
      <c r="D214" s="363" t="e">
        <f>LookUpData!CI214*B214</f>
        <v>#N/A</v>
      </c>
      <c r="E214" s="2" t="s">
        <v>350</v>
      </c>
      <c r="F214" s="401" t="e">
        <f t="shared" si="279"/>
        <v>#N/A</v>
      </c>
      <c r="G214" s="2"/>
      <c r="H214" s="88">
        <v>0.317</v>
      </c>
      <c r="I214" s="2" t="s">
        <v>134</v>
      </c>
      <c r="J214" s="585">
        <v>0.4</v>
      </c>
      <c r="K214" s="2" t="s">
        <v>300</v>
      </c>
      <c r="L214" s="435" t="s">
        <v>117</v>
      </c>
      <c r="M214" s="2"/>
      <c r="N214" s="429">
        <f t="shared" si="268"/>
        <v>0.29740363636363637</v>
      </c>
      <c r="O214" s="2" t="s">
        <v>137</v>
      </c>
      <c r="P214" s="168" t="e">
        <f t="shared" si="269"/>
        <v>#N/A</v>
      </c>
      <c r="Q214" s="44" t="s">
        <v>138</v>
      </c>
      <c r="R214" s="125" t="e">
        <f t="shared" si="270"/>
        <v>#N/A</v>
      </c>
      <c r="S214" s="2" t="s">
        <v>146</v>
      </c>
      <c r="T214" s="119" t="e">
        <f t="shared" si="271"/>
        <v>#N/A</v>
      </c>
      <c r="U214" s="2" t="s">
        <v>105</v>
      </c>
      <c r="V214" s="444" t="s">
        <v>117</v>
      </c>
      <c r="W214" s="44"/>
      <c r="X214" s="468" t="e">
        <f t="shared" si="228"/>
        <v>#N/A</v>
      </c>
      <c r="Y214" s="126" t="s">
        <v>102</v>
      </c>
      <c r="Z214" s="152" t="e">
        <f t="shared" si="229"/>
        <v>#N/A</v>
      </c>
      <c r="AA214" s="142">
        <v>70</v>
      </c>
      <c r="AB214" s="147">
        <v>0.5</v>
      </c>
      <c r="AC214" s="142">
        <v>5</v>
      </c>
      <c r="AD214" s="152" t="e">
        <f t="shared" si="230"/>
        <v>#N/A</v>
      </c>
      <c r="AE214" s="152" t="e">
        <f t="shared" si="236"/>
        <v>#N/A</v>
      </c>
      <c r="AF214" s="142" t="e">
        <f t="shared" si="266"/>
        <v>#N/A</v>
      </c>
      <c r="AG214" s="142" t="e">
        <f t="shared" si="262"/>
        <v>#N/A</v>
      </c>
      <c r="AH214" s="142" t="e">
        <f t="shared" si="263"/>
        <v>#N/A</v>
      </c>
      <c r="AI214" s="141" t="e">
        <f>SUM(AH214:AH$217)</f>
        <v>#N/A</v>
      </c>
      <c r="AJ214" s="168" t="e">
        <f t="shared" si="280"/>
        <v>#N/A</v>
      </c>
      <c r="AK214" s="126" t="s">
        <v>320</v>
      </c>
      <c r="AL214" s="444" t="s">
        <v>117</v>
      </c>
      <c r="AM214" s="126"/>
      <c r="AN214" s="168" t="e">
        <f t="shared" si="272"/>
        <v>#N/A</v>
      </c>
      <c r="AO214" s="164" t="s">
        <v>105</v>
      </c>
      <c r="AP214" s="387">
        <v>1.39</v>
      </c>
      <c r="AQ214" s="126" t="s">
        <v>323</v>
      </c>
      <c r="AR214" s="187">
        <f t="shared" si="273"/>
        <v>0.10393255003787268</v>
      </c>
      <c r="AS214" s="2" t="s">
        <v>325</v>
      </c>
      <c r="AT214" s="563" t="e">
        <f t="shared" si="274"/>
        <v>#N/A</v>
      </c>
      <c r="AU214" s="561" t="s">
        <v>327</v>
      </c>
      <c r="AV214" s="563" t="e">
        <f t="shared" si="281"/>
        <v>#N/A</v>
      </c>
      <c r="AW214" s="561" t="s">
        <v>327</v>
      </c>
      <c r="AX214" s="564" t="e">
        <f t="shared" si="282"/>
        <v>#N/A</v>
      </c>
      <c r="AY214" s="126" t="s">
        <v>329</v>
      </c>
      <c r="AZ214" s="140" t="e">
        <f t="shared" si="275"/>
        <v>#N/A</v>
      </c>
      <c r="BA214" s="126" t="s">
        <v>331</v>
      </c>
      <c r="BB214" s="147" t="e">
        <f t="shared" si="283"/>
        <v>#N/A</v>
      </c>
      <c r="BC214" s="126" t="s">
        <v>333</v>
      </c>
      <c r="BD214" s="147" t="e">
        <f t="shared" si="276"/>
        <v>#N/A</v>
      </c>
      <c r="BE214" s="126" t="s">
        <v>334</v>
      </c>
      <c r="BF214" s="142" t="e">
        <f t="shared" si="277"/>
        <v>#N/A</v>
      </c>
      <c r="BG214" s="126" t="s">
        <v>331</v>
      </c>
      <c r="BH214" s="142" t="e">
        <f t="shared" si="284"/>
        <v>#N/A</v>
      </c>
      <c r="BI214" s="126" t="s">
        <v>337</v>
      </c>
      <c r="BJ214" s="196" t="e">
        <f t="shared" si="232"/>
        <v>#N/A</v>
      </c>
      <c r="BK214" s="126" t="s">
        <v>338</v>
      </c>
      <c r="BL214" s="152" t="e">
        <f t="shared" si="233"/>
        <v>#N/A</v>
      </c>
      <c r="BM214" s="152" t="e">
        <f t="shared" si="238"/>
        <v>#N/A</v>
      </c>
      <c r="BN214" s="142" t="e">
        <f t="shared" si="267"/>
        <v>#N/A</v>
      </c>
      <c r="BO214" s="142" t="e">
        <f t="shared" si="264"/>
        <v>#N/A</v>
      </c>
      <c r="BP214" s="142" t="e">
        <f t="shared" si="265"/>
        <v>#N/A</v>
      </c>
      <c r="BQ214" s="142" t="e">
        <f>SUM(BP214:$BP$217)</f>
        <v>#N/A</v>
      </c>
      <c r="BR214" s="213" t="e">
        <f t="shared" si="240"/>
        <v>#N/A</v>
      </c>
      <c r="BS214" s="270" t="e">
        <f t="shared" si="235"/>
        <v>#N/A</v>
      </c>
      <c r="BT214" s="514">
        <v>28.4</v>
      </c>
      <c r="BU214" s="2" t="s">
        <v>340</v>
      </c>
      <c r="BV214" s="435" t="s">
        <v>117</v>
      </c>
      <c r="BW214" s="2"/>
      <c r="BX214" s="518">
        <f t="shared" si="278"/>
        <v>28.37928519328957</v>
      </c>
      <c r="BY214" s="2" t="s">
        <v>292</v>
      </c>
      <c r="BZ214" s="531" t="e">
        <f t="shared" si="285"/>
        <v>#N/A</v>
      </c>
      <c r="CA214" s="2" t="s">
        <v>290</v>
      </c>
      <c r="CB214" s="553" t="s">
        <v>117</v>
      </c>
      <c r="CC214" s="2"/>
      <c r="CD214" s="435" t="s">
        <v>117</v>
      </c>
      <c r="CE214" s="2"/>
      <c r="CF214" s="435" t="s">
        <v>117</v>
      </c>
      <c r="CG214" s="2"/>
      <c r="CH214" s="435" t="s">
        <v>117</v>
      </c>
      <c r="CI214" s="410"/>
    </row>
    <row r="215" spans="1:87" ht="12.75">
      <c r="A215" s="55" t="s">
        <v>54</v>
      </c>
      <c r="B215" s="359" t="e">
        <f>HLOOKUP('HEALTH INEQUALITIES TOOL'!$C$5,LookUpData!$B$1:$CH$256,LookUpData!CN215,FALSE)</f>
        <v>#N/A</v>
      </c>
      <c r="C215" s="2" t="s">
        <v>343</v>
      </c>
      <c r="D215" s="363" t="e">
        <f>LookUpData!CI215*B215</f>
        <v>#N/A</v>
      </c>
      <c r="E215" s="2" t="s">
        <v>350</v>
      </c>
      <c r="F215" s="406"/>
      <c r="G215" s="2"/>
      <c r="H215" s="87"/>
      <c r="I215" s="2"/>
      <c r="J215" s="583"/>
      <c r="K215" s="2"/>
      <c r="L215" s="440"/>
      <c r="M215" s="2"/>
      <c r="N215" s="175"/>
      <c r="O215" s="2"/>
      <c r="P215" s="172"/>
      <c r="Q215" s="44"/>
      <c r="R215" s="124"/>
      <c r="S215" s="2"/>
      <c r="T215" s="124"/>
      <c r="U215" s="2"/>
      <c r="V215" s="452"/>
      <c r="W215" s="44"/>
      <c r="X215" s="468" t="e">
        <f t="shared" si="228"/>
        <v>#N/A</v>
      </c>
      <c r="Y215" s="126" t="s">
        <v>102</v>
      </c>
      <c r="Z215" s="152" t="e">
        <f t="shared" si="229"/>
        <v>#N/A</v>
      </c>
      <c r="AA215" s="142">
        <v>75</v>
      </c>
      <c r="AB215" s="147">
        <v>0.5</v>
      </c>
      <c r="AC215" s="142">
        <v>5</v>
      </c>
      <c r="AD215" s="152" t="e">
        <f t="shared" si="230"/>
        <v>#N/A</v>
      </c>
      <c r="AE215" s="152" t="e">
        <f t="shared" si="236"/>
        <v>#N/A</v>
      </c>
      <c r="AF215" s="142" t="e">
        <f t="shared" si="266"/>
        <v>#N/A</v>
      </c>
      <c r="AG215" s="142" t="e">
        <f t="shared" si="262"/>
        <v>#N/A</v>
      </c>
      <c r="AH215" s="142" t="e">
        <f t="shared" si="263"/>
        <v>#N/A</v>
      </c>
      <c r="AI215" s="141" t="e">
        <f>SUM(AH215:AH$217)</f>
        <v>#N/A</v>
      </c>
      <c r="AJ215" s="172"/>
      <c r="AK215" s="126"/>
      <c r="AL215" s="451"/>
      <c r="AM215" s="126"/>
      <c r="AN215" s="172"/>
      <c r="AO215" s="164"/>
      <c r="AP215" s="391"/>
      <c r="AQ215" s="126"/>
      <c r="AR215" s="192"/>
      <c r="AS215" s="126"/>
      <c r="AT215" s="560"/>
      <c r="AU215" s="561"/>
      <c r="AV215" s="560"/>
      <c r="AW215" s="561"/>
      <c r="AX215" s="562"/>
      <c r="AY215" s="126"/>
      <c r="AZ215" s="195"/>
      <c r="BA215" s="126"/>
      <c r="BB215" s="172"/>
      <c r="BC215" s="126"/>
      <c r="BD215" s="172"/>
      <c r="BE215" s="126"/>
      <c r="BF215" s="172"/>
      <c r="BG215" s="126"/>
      <c r="BH215" s="142" t="e">
        <f>D215</f>
        <v>#N/A</v>
      </c>
      <c r="BI215" s="126" t="s">
        <v>336</v>
      </c>
      <c r="BJ215" s="196" t="e">
        <f t="shared" si="232"/>
        <v>#N/A</v>
      </c>
      <c r="BK215" s="126" t="s">
        <v>338</v>
      </c>
      <c r="BL215" s="152" t="e">
        <f t="shared" si="233"/>
        <v>#N/A</v>
      </c>
      <c r="BM215" s="152" t="e">
        <f t="shared" si="238"/>
        <v>#N/A</v>
      </c>
      <c r="BN215" s="142" t="e">
        <f t="shared" si="267"/>
        <v>#N/A</v>
      </c>
      <c r="BO215" s="142" t="e">
        <f t="shared" si="264"/>
        <v>#N/A</v>
      </c>
      <c r="BP215" s="142" t="e">
        <f t="shared" si="265"/>
        <v>#N/A</v>
      </c>
      <c r="BQ215" s="142" t="e">
        <f>SUM(BP215:$BP$217)</f>
        <v>#N/A</v>
      </c>
      <c r="BR215" s="213" t="e">
        <f t="shared" si="240"/>
        <v>#N/A</v>
      </c>
      <c r="BS215" s="270" t="e">
        <f t="shared" si="235"/>
        <v>#N/A</v>
      </c>
      <c r="BT215" s="82"/>
      <c r="BU215" s="126"/>
      <c r="BV215" s="440"/>
      <c r="BW215" s="2"/>
      <c r="BX215" s="520"/>
      <c r="BY215" s="2"/>
      <c r="BZ215" s="530"/>
      <c r="CA215" s="2"/>
      <c r="CB215" s="555"/>
      <c r="CC215" s="2"/>
      <c r="CD215" s="440"/>
      <c r="CE215" s="2"/>
      <c r="CF215" s="440"/>
      <c r="CG215" s="2"/>
      <c r="CH215" s="440"/>
      <c r="CI215" s="410"/>
    </row>
    <row r="216" spans="1:87" ht="12.75">
      <c r="A216" s="55" t="s">
        <v>55</v>
      </c>
      <c r="B216" s="359" t="e">
        <f>HLOOKUP('HEALTH INEQUALITIES TOOL'!$C$5,LookUpData!$B$1:$CH$256,LookUpData!CN216,FALSE)</f>
        <v>#N/A</v>
      </c>
      <c r="C216" s="2" t="s">
        <v>343</v>
      </c>
      <c r="D216" s="363" t="e">
        <f>LookUpData!CI216*B216</f>
        <v>#N/A</v>
      </c>
      <c r="E216" s="2" t="s">
        <v>350</v>
      </c>
      <c r="F216" s="406"/>
      <c r="G216" s="2"/>
      <c r="H216" s="87"/>
      <c r="I216" s="2"/>
      <c r="J216" s="583"/>
      <c r="K216" s="2"/>
      <c r="L216" s="440"/>
      <c r="M216" s="2"/>
      <c r="N216" s="175"/>
      <c r="O216" s="2"/>
      <c r="P216" s="172"/>
      <c r="Q216" s="44"/>
      <c r="R216" s="124"/>
      <c r="S216" s="2"/>
      <c r="T216" s="124"/>
      <c r="U216" s="2"/>
      <c r="V216" s="452"/>
      <c r="W216" s="44"/>
      <c r="X216" s="468" t="e">
        <f t="shared" si="228"/>
        <v>#N/A</v>
      </c>
      <c r="Y216" s="126" t="s">
        <v>102</v>
      </c>
      <c r="Z216" s="152" t="e">
        <f t="shared" si="229"/>
        <v>#N/A</v>
      </c>
      <c r="AA216" s="142">
        <v>80</v>
      </c>
      <c r="AB216" s="147">
        <v>0.5</v>
      </c>
      <c r="AC216" s="142">
        <v>5</v>
      </c>
      <c r="AD216" s="152" t="e">
        <f t="shared" si="230"/>
        <v>#N/A</v>
      </c>
      <c r="AE216" s="152" t="e">
        <f t="shared" si="236"/>
        <v>#N/A</v>
      </c>
      <c r="AF216" s="142" t="e">
        <f t="shared" si="266"/>
        <v>#N/A</v>
      </c>
      <c r="AG216" s="142" t="e">
        <f t="shared" si="262"/>
        <v>#N/A</v>
      </c>
      <c r="AH216" s="142" t="e">
        <f t="shared" si="263"/>
        <v>#N/A</v>
      </c>
      <c r="AI216" s="141" t="e">
        <f>SUM(AH216:AH$217)</f>
        <v>#N/A</v>
      </c>
      <c r="AJ216" s="172"/>
      <c r="AK216" s="126"/>
      <c r="AL216" s="451"/>
      <c r="AM216" s="126"/>
      <c r="AN216" s="172"/>
      <c r="AO216" s="164"/>
      <c r="AP216" s="391"/>
      <c r="AQ216" s="126"/>
      <c r="AR216" s="192"/>
      <c r="AS216" s="126"/>
      <c r="AT216" s="560"/>
      <c r="AU216" s="561"/>
      <c r="AV216" s="560"/>
      <c r="AW216" s="561"/>
      <c r="AX216" s="562"/>
      <c r="AY216" s="126"/>
      <c r="AZ216" s="195"/>
      <c r="BA216" s="126"/>
      <c r="BB216" s="172"/>
      <c r="BC216" s="126"/>
      <c r="BD216" s="172"/>
      <c r="BE216" s="126"/>
      <c r="BF216" s="172"/>
      <c r="BG216" s="126"/>
      <c r="BH216" s="142" t="e">
        <f>D216</f>
        <v>#N/A</v>
      </c>
      <c r="BI216" s="126" t="s">
        <v>336</v>
      </c>
      <c r="BJ216" s="196" t="e">
        <f t="shared" si="232"/>
        <v>#N/A</v>
      </c>
      <c r="BK216" s="126" t="s">
        <v>338</v>
      </c>
      <c r="BL216" s="152" t="e">
        <f t="shared" si="233"/>
        <v>#N/A</v>
      </c>
      <c r="BM216" s="152" t="e">
        <f t="shared" si="238"/>
        <v>#N/A</v>
      </c>
      <c r="BN216" s="142" t="e">
        <f t="shared" si="267"/>
        <v>#N/A</v>
      </c>
      <c r="BO216" s="142" t="e">
        <f t="shared" si="264"/>
        <v>#N/A</v>
      </c>
      <c r="BP216" s="142" t="e">
        <f t="shared" si="265"/>
        <v>#N/A</v>
      </c>
      <c r="BQ216" s="142" t="e">
        <f>SUM(BP216:$BP$217)</f>
        <v>#N/A</v>
      </c>
      <c r="BR216" s="213" t="e">
        <f t="shared" si="240"/>
        <v>#N/A</v>
      </c>
      <c r="BS216" s="270" t="e">
        <f t="shared" si="235"/>
        <v>#N/A</v>
      </c>
      <c r="BT216" s="82"/>
      <c r="BU216" s="126"/>
      <c r="BV216" s="440"/>
      <c r="BW216" s="2"/>
      <c r="BX216" s="520"/>
      <c r="BY216" s="2"/>
      <c r="BZ216" s="530"/>
      <c r="CA216" s="2"/>
      <c r="CB216" s="555"/>
      <c r="CC216" s="2"/>
      <c r="CD216" s="440"/>
      <c r="CE216" s="2"/>
      <c r="CF216" s="440"/>
      <c r="CG216" s="2"/>
      <c r="CH216" s="440"/>
      <c r="CI216" s="410"/>
    </row>
    <row r="217" spans="1:87" ht="13.5" thickBot="1">
      <c r="A217" s="55" t="s">
        <v>91</v>
      </c>
      <c r="B217" s="360" t="e">
        <f>HLOOKUP('HEALTH INEQUALITIES TOOL'!$C$5,LookUpData!$B$1:$CH$256,LookUpData!CN217,FALSE)</f>
        <v>#N/A</v>
      </c>
      <c r="C217" s="2" t="s">
        <v>343</v>
      </c>
      <c r="D217" s="363" t="e">
        <f>LookUpData!CI217*B217</f>
        <v>#N/A</v>
      </c>
      <c r="E217" s="2" t="s">
        <v>350</v>
      </c>
      <c r="F217" s="406"/>
      <c r="G217" s="2"/>
      <c r="H217" s="87"/>
      <c r="I217" s="2"/>
      <c r="J217" s="583"/>
      <c r="K217" s="2"/>
      <c r="L217" s="440"/>
      <c r="M217" s="2"/>
      <c r="N217" s="175"/>
      <c r="O217" s="2"/>
      <c r="P217" s="172"/>
      <c r="Q217" s="44"/>
      <c r="R217" s="124"/>
      <c r="S217" s="2"/>
      <c r="T217" s="124"/>
      <c r="U217" s="2"/>
      <c r="V217" s="452"/>
      <c r="W217" s="44"/>
      <c r="X217" s="468" t="e">
        <f t="shared" si="228"/>
        <v>#N/A</v>
      </c>
      <c r="Y217" s="126" t="s">
        <v>102</v>
      </c>
      <c r="Z217" s="152" t="e">
        <f t="shared" si="229"/>
        <v>#N/A</v>
      </c>
      <c r="AA217" s="142">
        <v>85</v>
      </c>
      <c r="AB217" s="147">
        <v>0.5</v>
      </c>
      <c r="AC217" s="142" t="e">
        <f>2/Z217</f>
        <v>#N/A</v>
      </c>
      <c r="AD217" s="152" t="e">
        <f t="shared" si="230"/>
        <v>#N/A</v>
      </c>
      <c r="AE217" s="152" t="e">
        <f t="shared" si="236"/>
        <v>#N/A</v>
      </c>
      <c r="AF217" s="142" t="e">
        <f t="shared" si="266"/>
        <v>#N/A</v>
      </c>
      <c r="AG217" s="142" t="e">
        <f>AF217</f>
        <v>#N/A</v>
      </c>
      <c r="AH217" s="142" t="e">
        <f>AC217*(AB217*AG217)</f>
        <v>#N/A</v>
      </c>
      <c r="AI217" s="141" t="e">
        <f>SUM(AH217:AH$217)</f>
        <v>#N/A</v>
      </c>
      <c r="AJ217" s="172"/>
      <c r="AK217" s="126"/>
      <c r="AL217" s="451"/>
      <c r="AM217" s="126"/>
      <c r="AN217" s="172"/>
      <c r="AO217" s="164"/>
      <c r="AP217" s="391"/>
      <c r="AQ217" s="126"/>
      <c r="AR217" s="192"/>
      <c r="AS217" s="160"/>
      <c r="AT217" s="560"/>
      <c r="AU217" s="561"/>
      <c r="AV217" s="566"/>
      <c r="AW217" s="561"/>
      <c r="AX217" s="562"/>
      <c r="AY217" s="126"/>
      <c r="AZ217" s="195"/>
      <c r="BA217" s="126"/>
      <c r="BB217" s="172"/>
      <c r="BC217" s="126"/>
      <c r="BD217" s="172"/>
      <c r="BE217" s="126"/>
      <c r="BF217" s="172"/>
      <c r="BG217" s="126"/>
      <c r="BH217" s="142" t="e">
        <f>D217</f>
        <v>#N/A</v>
      </c>
      <c r="BI217" s="126" t="s">
        <v>336</v>
      </c>
      <c r="BJ217" s="196" t="e">
        <f t="shared" si="232"/>
        <v>#N/A</v>
      </c>
      <c r="BK217" s="126" t="s">
        <v>338</v>
      </c>
      <c r="BL217" s="152" t="e">
        <f t="shared" si="233"/>
        <v>#N/A</v>
      </c>
      <c r="BM217" s="152" t="e">
        <f t="shared" si="238"/>
        <v>#N/A</v>
      </c>
      <c r="BN217" s="142" t="e">
        <f t="shared" si="267"/>
        <v>#N/A</v>
      </c>
      <c r="BO217" s="142" t="e">
        <f>BN217</f>
        <v>#N/A</v>
      </c>
      <c r="BP217" s="142" t="e">
        <f>AC217*(AB217*BO217)</f>
        <v>#N/A</v>
      </c>
      <c r="BQ217" s="142" t="e">
        <f>SUM(BP217:$BP$217)</f>
        <v>#N/A</v>
      </c>
      <c r="BR217" s="213" t="e">
        <f t="shared" si="240"/>
        <v>#N/A</v>
      </c>
      <c r="BS217" s="270" t="e">
        <f t="shared" si="235"/>
        <v>#N/A</v>
      </c>
      <c r="BT217" s="82"/>
      <c r="BU217" s="126"/>
      <c r="BV217" s="440"/>
      <c r="BW217" s="2"/>
      <c r="BX217" s="520"/>
      <c r="BY217" s="2"/>
      <c r="BZ217" s="530"/>
      <c r="CA217" s="2"/>
      <c r="CB217" s="555"/>
      <c r="CC217" s="2"/>
      <c r="CD217" s="440"/>
      <c r="CE217" s="2"/>
      <c r="CF217" s="440"/>
      <c r="CG217" s="2"/>
      <c r="CH217" s="440"/>
      <c r="CI217" s="410"/>
    </row>
    <row r="218" spans="1:87" ht="13.5" thickBot="1">
      <c r="A218" s="21" t="s">
        <v>78</v>
      </c>
      <c r="B218" s="361"/>
      <c r="C218" s="53"/>
      <c r="D218" s="362">
        <f>LookUpData!CI218*B218</f>
        <v>0</v>
      </c>
      <c r="E218" s="53"/>
      <c r="F218" s="405"/>
      <c r="G218" s="53"/>
      <c r="H218" s="86"/>
      <c r="I218" s="53"/>
      <c r="J218" s="582"/>
      <c r="K218" s="53"/>
      <c r="L218" s="441"/>
      <c r="M218" s="53"/>
      <c r="N218" s="112"/>
      <c r="O218" s="53"/>
      <c r="P218" s="171"/>
      <c r="Q218" s="54"/>
      <c r="R218" s="53"/>
      <c r="S218" s="53"/>
      <c r="T218" s="123"/>
      <c r="U218" s="53"/>
      <c r="V218" s="454"/>
      <c r="W218" s="54"/>
      <c r="X218" s="467"/>
      <c r="Y218" s="476"/>
      <c r="Z218" s="151"/>
      <c r="AA218" s="151"/>
      <c r="AB218" s="151"/>
      <c r="AC218" s="151"/>
      <c r="AD218" s="151"/>
      <c r="AE218" s="151"/>
      <c r="AF218" s="151"/>
      <c r="AG218" s="151"/>
      <c r="AH218" s="151"/>
      <c r="AI218" s="150"/>
      <c r="AJ218" s="171"/>
      <c r="AK218" s="162"/>
      <c r="AL218" s="478"/>
      <c r="AM218" s="162"/>
      <c r="AN218" s="171"/>
      <c r="AO218" s="166"/>
      <c r="AP218" s="390"/>
      <c r="AQ218" s="162"/>
      <c r="AR218" s="190"/>
      <c r="AS218" s="162"/>
      <c r="AT218" s="567"/>
      <c r="AU218" s="568"/>
      <c r="AV218" s="567"/>
      <c r="AW218" s="568"/>
      <c r="AX218" s="569"/>
      <c r="AY218" s="162"/>
      <c r="AZ218" s="149"/>
      <c r="BA218" s="162"/>
      <c r="BB218" s="151"/>
      <c r="BC218" s="162"/>
      <c r="BD218" s="151"/>
      <c r="BE218" s="162"/>
      <c r="BF218" s="151"/>
      <c r="BG218" s="162"/>
      <c r="BH218" s="151"/>
      <c r="BI218" s="162"/>
      <c r="BJ218" s="199"/>
      <c r="BK218" s="162"/>
      <c r="BL218" s="151"/>
      <c r="BM218" s="151"/>
      <c r="BN218" s="151"/>
      <c r="BO218" s="151"/>
      <c r="BP218" s="151"/>
      <c r="BQ218" s="151"/>
      <c r="BR218" s="215"/>
      <c r="BS218" s="215"/>
      <c r="BT218" s="396"/>
      <c r="BU218" s="162"/>
      <c r="BV218" s="441"/>
      <c r="BW218" s="53"/>
      <c r="BX218" s="519"/>
      <c r="BY218" s="53"/>
      <c r="BZ218" s="529"/>
      <c r="CA218" s="53"/>
      <c r="CB218" s="556"/>
      <c r="CC218" s="53"/>
      <c r="CD218" s="441"/>
      <c r="CE218" s="53"/>
      <c r="CF218" s="441"/>
      <c r="CG218" s="53"/>
      <c r="CH218" s="441"/>
      <c r="CI218" s="413"/>
    </row>
    <row r="219" spans="1:87" ht="12.75">
      <c r="A219" s="55" t="s">
        <v>82</v>
      </c>
      <c r="B219" s="359" t="e">
        <f>HLOOKUP('HEALTH INEQUALITIES TOOL'!$C$5,LookUpData!$B$1:$CH$256,LookUpData!CN219,FALSE)</f>
        <v>#N/A</v>
      </c>
      <c r="C219" s="2" t="s">
        <v>343</v>
      </c>
      <c r="D219" s="363" t="e">
        <f>LookUpData!CI219*B219</f>
        <v>#N/A</v>
      </c>
      <c r="E219" s="2" t="s">
        <v>350</v>
      </c>
      <c r="F219" s="406"/>
      <c r="G219" s="2"/>
      <c r="H219" s="87"/>
      <c r="I219" s="2"/>
      <c r="J219" s="583"/>
      <c r="K219" s="2"/>
      <c r="L219" s="440"/>
      <c r="M219" s="2"/>
      <c r="N219" s="175"/>
      <c r="O219" s="2"/>
      <c r="P219" s="172"/>
      <c r="Q219" s="44"/>
      <c r="R219" s="124"/>
      <c r="S219" s="2"/>
      <c r="T219" s="124"/>
      <c r="U219" s="2"/>
      <c r="V219" s="452"/>
      <c r="W219" s="44"/>
      <c r="X219" s="468" t="e">
        <f aca="true" t="shared" si="286" ref="X219:X256">AI219/AF219</f>
        <v>#N/A</v>
      </c>
      <c r="Y219" s="126" t="s">
        <v>102</v>
      </c>
      <c r="Z219" s="152" t="e">
        <f aca="true" t="shared" si="287" ref="Z219:Z256">D219/B219</f>
        <v>#N/A</v>
      </c>
      <c r="AA219" s="142">
        <v>0</v>
      </c>
      <c r="AB219" s="147">
        <v>0.1</v>
      </c>
      <c r="AC219" s="142">
        <v>1</v>
      </c>
      <c r="AD219" s="152" t="e">
        <f aca="true" t="shared" si="288" ref="AD219:AD256">(AC219*Z219)/(1+AC219*(1-AB219)*Z219)</f>
        <v>#N/A</v>
      </c>
      <c r="AE219" s="152" t="e">
        <f>1-AD219</f>
        <v>#N/A</v>
      </c>
      <c r="AF219" s="142">
        <v>100000</v>
      </c>
      <c r="AG219" s="142" t="e">
        <f>AF219-AF220</f>
        <v>#N/A</v>
      </c>
      <c r="AH219" s="142" t="e">
        <f aca="true" t="shared" si="289" ref="AH219:AH236">AC219*(AF220+(AB219*AG219))</f>
        <v>#N/A</v>
      </c>
      <c r="AI219" s="141" t="e">
        <f>SUM(AH219:AH$237)</f>
        <v>#N/A</v>
      </c>
      <c r="AJ219" s="172"/>
      <c r="AK219" s="126"/>
      <c r="AL219" s="451"/>
      <c r="AM219" s="126"/>
      <c r="AN219" s="172"/>
      <c r="AO219" s="164"/>
      <c r="AP219" s="391"/>
      <c r="AQ219" s="126"/>
      <c r="AR219" s="192"/>
      <c r="AS219" s="126"/>
      <c r="AT219" s="560"/>
      <c r="AU219" s="561"/>
      <c r="AV219" s="560"/>
      <c r="AW219" s="561"/>
      <c r="AX219" s="562"/>
      <c r="AY219" s="126"/>
      <c r="AZ219" s="195"/>
      <c r="BA219" s="126"/>
      <c r="BB219" s="172"/>
      <c r="BC219" s="126"/>
      <c r="BD219" s="172"/>
      <c r="BE219" s="126"/>
      <c r="BF219" s="172"/>
      <c r="BG219" s="126"/>
      <c r="BH219" s="142" t="e">
        <f>D219</f>
        <v>#N/A</v>
      </c>
      <c r="BI219" s="126" t="s">
        <v>336</v>
      </c>
      <c r="BJ219" s="196" t="e">
        <f aca="true" t="shared" si="290" ref="BJ219:BJ256">BH219/B219</f>
        <v>#N/A</v>
      </c>
      <c r="BK219" s="126" t="s">
        <v>338</v>
      </c>
      <c r="BL219" s="152" t="e">
        <f aca="true" t="shared" si="291" ref="BL219:BL256">(AC219*BJ219)/(1+AC219*(1-AB219)*BJ219)</f>
        <v>#N/A</v>
      </c>
      <c r="BM219" s="152" t="e">
        <f>1-BL219</f>
        <v>#N/A</v>
      </c>
      <c r="BN219" s="142">
        <v>100000</v>
      </c>
      <c r="BO219" s="142" t="e">
        <f>BN219-BN220</f>
        <v>#N/A</v>
      </c>
      <c r="BP219" s="142" t="e">
        <f aca="true" t="shared" si="292" ref="BP219:BP236">AC219*(BN220+(AB219*BO219))</f>
        <v>#N/A</v>
      </c>
      <c r="BQ219" s="142" t="e">
        <f>SUM(BP219:$BP$237)</f>
        <v>#N/A</v>
      </c>
      <c r="BR219" s="213" t="e">
        <f>BQ219/BN219</f>
        <v>#N/A</v>
      </c>
      <c r="BS219" s="270" t="e">
        <f aca="true" t="shared" si="293" ref="BS219:BS256">D219-BH219</f>
        <v>#N/A</v>
      </c>
      <c r="BT219" s="82"/>
      <c r="BU219" s="126"/>
      <c r="BV219" s="440"/>
      <c r="BW219" s="2"/>
      <c r="BX219" s="520"/>
      <c r="BY219" s="2"/>
      <c r="BZ219" s="530"/>
      <c r="CA219" s="2"/>
      <c r="CB219" s="555"/>
      <c r="CC219" s="2"/>
      <c r="CD219" s="440"/>
      <c r="CE219" s="2"/>
      <c r="CF219" s="440"/>
      <c r="CG219" s="2"/>
      <c r="CH219" s="440"/>
      <c r="CI219" s="410"/>
    </row>
    <row r="220" spans="1:87" ht="12.75">
      <c r="A220" s="55" t="s">
        <v>83</v>
      </c>
      <c r="B220" s="359" t="e">
        <f>HLOOKUP('HEALTH INEQUALITIES TOOL'!$C$5,LookUpData!$B$1:$CH$256,LookUpData!CN220,FALSE)</f>
        <v>#N/A</v>
      </c>
      <c r="C220" s="2" t="s">
        <v>343</v>
      </c>
      <c r="D220" s="363" t="e">
        <f>LookUpData!CI220*B220</f>
        <v>#N/A</v>
      </c>
      <c r="E220" s="2" t="s">
        <v>350</v>
      </c>
      <c r="F220" s="406"/>
      <c r="G220" s="2"/>
      <c r="H220" s="87"/>
      <c r="I220" s="2"/>
      <c r="J220" s="583"/>
      <c r="K220" s="2"/>
      <c r="L220" s="440"/>
      <c r="M220" s="2"/>
      <c r="N220" s="175"/>
      <c r="O220" s="2"/>
      <c r="P220" s="172"/>
      <c r="Q220" s="44"/>
      <c r="R220" s="124"/>
      <c r="S220" s="2"/>
      <c r="T220" s="124"/>
      <c r="U220" s="2"/>
      <c r="V220" s="452"/>
      <c r="W220" s="44"/>
      <c r="X220" s="468" t="e">
        <f t="shared" si="286"/>
        <v>#N/A</v>
      </c>
      <c r="Y220" s="126" t="s">
        <v>102</v>
      </c>
      <c r="Z220" s="152" t="e">
        <f t="shared" si="287"/>
        <v>#N/A</v>
      </c>
      <c r="AA220" s="142">
        <v>1</v>
      </c>
      <c r="AB220" s="147">
        <v>0.5</v>
      </c>
      <c r="AC220" s="142">
        <v>4</v>
      </c>
      <c r="AD220" s="152" t="e">
        <f t="shared" si="288"/>
        <v>#N/A</v>
      </c>
      <c r="AE220" s="152" t="e">
        <f aca="true" t="shared" si="294" ref="AE220:AE256">1-AD220</f>
        <v>#N/A</v>
      </c>
      <c r="AF220" s="142" t="e">
        <f>AF219*AE219</f>
        <v>#N/A</v>
      </c>
      <c r="AG220" s="142" t="e">
        <f aca="true" t="shared" si="295" ref="AG220:AG236">AF220-AF221</f>
        <v>#N/A</v>
      </c>
      <c r="AH220" s="142" t="e">
        <f t="shared" si="289"/>
        <v>#N/A</v>
      </c>
      <c r="AI220" s="141" t="e">
        <f>SUM(AH220:AH$237)</f>
        <v>#N/A</v>
      </c>
      <c r="AJ220" s="172"/>
      <c r="AK220" s="126"/>
      <c r="AL220" s="451"/>
      <c r="AM220" s="126"/>
      <c r="AN220" s="172"/>
      <c r="AO220" s="164"/>
      <c r="AP220" s="391"/>
      <c r="AQ220" s="126"/>
      <c r="AR220" s="192"/>
      <c r="AS220" s="126"/>
      <c r="AT220" s="560"/>
      <c r="AU220" s="561"/>
      <c r="AV220" s="560"/>
      <c r="AW220" s="561"/>
      <c r="AX220" s="562"/>
      <c r="AY220" s="126"/>
      <c r="AZ220" s="195"/>
      <c r="BA220" s="126"/>
      <c r="BB220" s="172"/>
      <c r="BC220" s="126"/>
      <c r="BD220" s="172"/>
      <c r="BE220" s="126"/>
      <c r="BF220" s="172"/>
      <c r="BG220" s="126"/>
      <c r="BH220" s="142" t="e">
        <f>D220</f>
        <v>#N/A</v>
      </c>
      <c r="BI220" s="126" t="s">
        <v>336</v>
      </c>
      <c r="BJ220" s="196" t="e">
        <f t="shared" si="290"/>
        <v>#N/A</v>
      </c>
      <c r="BK220" s="126" t="s">
        <v>338</v>
      </c>
      <c r="BL220" s="152" t="e">
        <f t="shared" si="291"/>
        <v>#N/A</v>
      </c>
      <c r="BM220" s="152" t="e">
        <f aca="true" t="shared" si="296" ref="BM220:BM256">1-BL220</f>
        <v>#N/A</v>
      </c>
      <c r="BN220" s="142" t="e">
        <f>BN219*BM219</f>
        <v>#N/A</v>
      </c>
      <c r="BO220" s="142" t="e">
        <f aca="true" t="shared" si="297" ref="BO220:BO236">BN220-BN221</f>
        <v>#N/A</v>
      </c>
      <c r="BP220" s="142" t="e">
        <f t="shared" si="292"/>
        <v>#N/A</v>
      </c>
      <c r="BQ220" s="142" t="e">
        <f>SUM(BP220:$BP$237)</f>
        <v>#N/A</v>
      </c>
      <c r="BR220" s="213" t="e">
        <f aca="true" t="shared" si="298" ref="BR220:BR256">BQ220/BN220</f>
        <v>#N/A</v>
      </c>
      <c r="BS220" s="270" t="e">
        <f t="shared" si="293"/>
        <v>#N/A</v>
      </c>
      <c r="BT220" s="82"/>
      <c r="BU220" s="126"/>
      <c r="BV220" s="440"/>
      <c r="BW220" s="2"/>
      <c r="BX220" s="520"/>
      <c r="BY220" s="2"/>
      <c r="BZ220" s="530"/>
      <c r="CA220" s="2"/>
      <c r="CB220" s="555"/>
      <c r="CC220" s="2"/>
      <c r="CD220" s="440"/>
      <c r="CE220" s="2"/>
      <c r="CF220" s="440"/>
      <c r="CG220" s="2"/>
      <c r="CH220" s="440"/>
      <c r="CI220" s="410"/>
    </row>
    <row r="221" spans="1:87" ht="12.75">
      <c r="A221" s="55" t="s">
        <v>84</v>
      </c>
      <c r="B221" s="359" t="e">
        <f>HLOOKUP('HEALTH INEQUALITIES TOOL'!$C$5,LookUpData!$B$1:$CH$256,LookUpData!CN221,FALSE)</f>
        <v>#N/A</v>
      </c>
      <c r="C221" s="2" t="s">
        <v>343</v>
      </c>
      <c r="D221" s="363" t="e">
        <f>LookUpData!CI221*B221</f>
        <v>#N/A</v>
      </c>
      <c r="E221" s="2" t="s">
        <v>350</v>
      </c>
      <c r="F221" s="406"/>
      <c r="G221" s="2"/>
      <c r="H221" s="87"/>
      <c r="I221" s="2"/>
      <c r="J221" s="583"/>
      <c r="K221" s="2"/>
      <c r="L221" s="440"/>
      <c r="M221" s="2"/>
      <c r="N221" s="175"/>
      <c r="O221" s="2"/>
      <c r="P221" s="172"/>
      <c r="Q221" s="44"/>
      <c r="R221" s="124"/>
      <c r="S221" s="2"/>
      <c r="T221" s="124"/>
      <c r="U221" s="2"/>
      <c r="V221" s="452"/>
      <c r="W221" s="44"/>
      <c r="X221" s="468" t="e">
        <f t="shared" si="286"/>
        <v>#N/A</v>
      </c>
      <c r="Y221" s="126" t="s">
        <v>102</v>
      </c>
      <c r="Z221" s="152" t="e">
        <f t="shared" si="287"/>
        <v>#N/A</v>
      </c>
      <c r="AA221" s="142">
        <v>5</v>
      </c>
      <c r="AB221" s="147">
        <v>0.5</v>
      </c>
      <c r="AC221" s="142">
        <v>5</v>
      </c>
      <c r="AD221" s="152" t="e">
        <f t="shared" si="288"/>
        <v>#N/A</v>
      </c>
      <c r="AE221" s="152" t="e">
        <f t="shared" si="294"/>
        <v>#N/A</v>
      </c>
      <c r="AF221" s="142" t="e">
        <f aca="true" t="shared" si="299" ref="AF221:AF237">AF220*AE220</f>
        <v>#N/A</v>
      </c>
      <c r="AG221" s="142" t="e">
        <f t="shared" si="295"/>
        <v>#N/A</v>
      </c>
      <c r="AH221" s="142" t="e">
        <f t="shared" si="289"/>
        <v>#N/A</v>
      </c>
      <c r="AI221" s="141" t="e">
        <f>SUM(AH221:AH$237)</f>
        <v>#N/A</v>
      </c>
      <c r="AJ221" s="172"/>
      <c r="AK221" s="126"/>
      <c r="AL221" s="451"/>
      <c r="AM221" s="126"/>
      <c r="AN221" s="172"/>
      <c r="AO221" s="164"/>
      <c r="AP221" s="391"/>
      <c r="AQ221" s="126"/>
      <c r="AR221" s="192"/>
      <c r="AS221" s="126"/>
      <c r="AT221" s="560"/>
      <c r="AU221" s="561"/>
      <c r="AV221" s="560"/>
      <c r="AW221" s="561"/>
      <c r="AX221" s="562"/>
      <c r="AY221" s="126"/>
      <c r="AZ221" s="195"/>
      <c r="BA221" s="126"/>
      <c r="BB221" s="172"/>
      <c r="BC221" s="126"/>
      <c r="BD221" s="172"/>
      <c r="BE221" s="126"/>
      <c r="BF221" s="172"/>
      <c r="BG221" s="126"/>
      <c r="BH221" s="142" t="e">
        <f>D221</f>
        <v>#N/A</v>
      </c>
      <c r="BI221" s="126" t="s">
        <v>336</v>
      </c>
      <c r="BJ221" s="196" t="e">
        <f t="shared" si="290"/>
        <v>#N/A</v>
      </c>
      <c r="BK221" s="126" t="s">
        <v>338</v>
      </c>
      <c r="BL221" s="152" t="e">
        <f t="shared" si="291"/>
        <v>#N/A</v>
      </c>
      <c r="BM221" s="152" t="e">
        <f t="shared" si="296"/>
        <v>#N/A</v>
      </c>
      <c r="BN221" s="142" t="e">
        <f aca="true" t="shared" si="300" ref="BN221:BN237">BN220*BM220</f>
        <v>#N/A</v>
      </c>
      <c r="BO221" s="142" t="e">
        <f t="shared" si="297"/>
        <v>#N/A</v>
      </c>
      <c r="BP221" s="142" t="e">
        <f t="shared" si="292"/>
        <v>#N/A</v>
      </c>
      <c r="BQ221" s="142" t="e">
        <f>SUM(BP221:$BP$237)</f>
        <v>#N/A</v>
      </c>
      <c r="BR221" s="213" t="e">
        <f t="shared" si="298"/>
        <v>#N/A</v>
      </c>
      <c r="BS221" s="270" t="e">
        <f t="shared" si="293"/>
        <v>#N/A</v>
      </c>
      <c r="BT221" s="82"/>
      <c r="BU221" s="126"/>
      <c r="BV221" s="440"/>
      <c r="BW221" s="2"/>
      <c r="BX221" s="520"/>
      <c r="BY221" s="2"/>
      <c r="BZ221" s="530"/>
      <c r="CA221" s="2"/>
      <c r="CB221" s="555"/>
      <c r="CC221" s="2"/>
      <c r="CD221" s="440"/>
      <c r="CE221" s="2"/>
      <c r="CF221" s="440"/>
      <c r="CG221" s="2"/>
      <c r="CH221" s="440"/>
      <c r="CI221" s="410"/>
    </row>
    <row r="222" spans="1:87" ht="12.75">
      <c r="A222" s="55" t="s">
        <v>85</v>
      </c>
      <c r="B222" s="359" t="e">
        <f>HLOOKUP('HEALTH INEQUALITIES TOOL'!$C$5,LookUpData!$B$1:$CH$256,LookUpData!CN222,FALSE)</f>
        <v>#N/A</v>
      </c>
      <c r="C222" s="2" t="s">
        <v>343</v>
      </c>
      <c r="D222" s="363" t="e">
        <f>LookUpData!CI222*B222</f>
        <v>#N/A</v>
      </c>
      <c r="E222" s="2" t="s">
        <v>350</v>
      </c>
      <c r="F222" s="406"/>
      <c r="G222" s="2"/>
      <c r="H222" s="87"/>
      <c r="I222" s="2"/>
      <c r="J222" s="583"/>
      <c r="K222" s="2"/>
      <c r="L222" s="440"/>
      <c r="M222" s="2"/>
      <c r="N222" s="175"/>
      <c r="O222" s="2"/>
      <c r="P222" s="172"/>
      <c r="Q222" s="44"/>
      <c r="R222" s="124"/>
      <c r="S222" s="2"/>
      <c r="T222" s="124"/>
      <c r="U222" s="2"/>
      <c r="V222" s="452"/>
      <c r="W222" s="44"/>
      <c r="X222" s="468" t="e">
        <f t="shared" si="286"/>
        <v>#N/A</v>
      </c>
      <c r="Y222" s="126" t="s">
        <v>102</v>
      </c>
      <c r="Z222" s="152" t="e">
        <f t="shared" si="287"/>
        <v>#N/A</v>
      </c>
      <c r="AA222" s="142">
        <v>10</v>
      </c>
      <c r="AB222" s="147">
        <v>0.5</v>
      </c>
      <c r="AC222" s="142">
        <v>5</v>
      </c>
      <c r="AD222" s="152" t="e">
        <f t="shared" si="288"/>
        <v>#N/A</v>
      </c>
      <c r="AE222" s="152" t="e">
        <f t="shared" si="294"/>
        <v>#N/A</v>
      </c>
      <c r="AF222" s="142" t="e">
        <f t="shared" si="299"/>
        <v>#N/A</v>
      </c>
      <c r="AG222" s="142" t="e">
        <f t="shared" si="295"/>
        <v>#N/A</v>
      </c>
      <c r="AH222" s="142" t="e">
        <f t="shared" si="289"/>
        <v>#N/A</v>
      </c>
      <c r="AI222" s="141" t="e">
        <f>SUM(AH222:AH$237)</f>
        <v>#N/A</v>
      </c>
      <c r="AJ222" s="172"/>
      <c r="AK222" s="126"/>
      <c r="AL222" s="451"/>
      <c r="AM222" s="126"/>
      <c r="AN222" s="172"/>
      <c r="AO222" s="164"/>
      <c r="AP222" s="391"/>
      <c r="AQ222" s="126"/>
      <c r="AR222" s="192"/>
      <c r="AS222" s="126"/>
      <c r="AT222" s="560"/>
      <c r="AU222" s="561"/>
      <c r="AV222" s="560"/>
      <c r="AW222" s="561"/>
      <c r="AX222" s="562"/>
      <c r="AY222" s="126"/>
      <c r="AZ222" s="195"/>
      <c r="BA222" s="126"/>
      <c r="BB222" s="172"/>
      <c r="BC222" s="126"/>
      <c r="BD222" s="172"/>
      <c r="BE222" s="126"/>
      <c r="BF222" s="172"/>
      <c r="BG222" s="126"/>
      <c r="BH222" s="142" t="e">
        <f>D222</f>
        <v>#N/A</v>
      </c>
      <c r="BI222" s="126" t="s">
        <v>336</v>
      </c>
      <c r="BJ222" s="196" t="e">
        <f t="shared" si="290"/>
        <v>#N/A</v>
      </c>
      <c r="BK222" s="126" t="s">
        <v>338</v>
      </c>
      <c r="BL222" s="152" t="e">
        <f t="shared" si="291"/>
        <v>#N/A</v>
      </c>
      <c r="BM222" s="152" t="e">
        <f t="shared" si="296"/>
        <v>#N/A</v>
      </c>
      <c r="BN222" s="142" t="e">
        <f t="shared" si="300"/>
        <v>#N/A</v>
      </c>
      <c r="BO222" s="142" t="e">
        <f t="shared" si="297"/>
        <v>#N/A</v>
      </c>
      <c r="BP222" s="142" t="e">
        <f t="shared" si="292"/>
        <v>#N/A</v>
      </c>
      <c r="BQ222" s="142" t="e">
        <f>SUM(BP222:$BP$237)</f>
        <v>#N/A</v>
      </c>
      <c r="BR222" s="213" t="e">
        <f t="shared" si="298"/>
        <v>#N/A</v>
      </c>
      <c r="BS222" s="270" t="e">
        <f t="shared" si="293"/>
        <v>#N/A</v>
      </c>
      <c r="BT222" s="82"/>
      <c r="BU222" s="126"/>
      <c r="BV222" s="440"/>
      <c r="BW222" s="2"/>
      <c r="BX222" s="520"/>
      <c r="BY222" s="2"/>
      <c r="BZ222" s="530"/>
      <c r="CA222" s="2"/>
      <c r="CB222" s="555"/>
      <c r="CC222" s="2"/>
      <c r="CD222" s="440"/>
      <c r="CE222" s="2"/>
      <c r="CF222" s="440"/>
      <c r="CG222" s="2"/>
      <c r="CH222" s="440"/>
      <c r="CI222" s="410"/>
    </row>
    <row r="223" spans="1:87" ht="12.75">
      <c r="A223" s="55" t="s">
        <v>28</v>
      </c>
      <c r="B223" s="359" t="e">
        <f>HLOOKUP('HEALTH INEQUALITIES TOOL'!$C$5,LookUpData!$B$1:$CH$256,LookUpData!CN223,FALSE)</f>
        <v>#N/A</v>
      </c>
      <c r="C223" s="2" t="s">
        <v>343</v>
      </c>
      <c r="D223" s="363" t="e">
        <f>LookUpData!CI223*B223</f>
        <v>#N/A</v>
      </c>
      <c r="E223" s="2" t="s">
        <v>350</v>
      </c>
      <c r="F223" s="406"/>
      <c r="G223" s="2"/>
      <c r="H223" s="87"/>
      <c r="I223" s="2"/>
      <c r="J223" s="583"/>
      <c r="K223" s="2"/>
      <c r="L223" s="440"/>
      <c r="M223" s="2"/>
      <c r="N223" s="175"/>
      <c r="O223" s="2"/>
      <c r="P223" s="172"/>
      <c r="Q223" s="44"/>
      <c r="R223" s="124"/>
      <c r="S223" s="2"/>
      <c r="T223" s="124"/>
      <c r="U223" s="2"/>
      <c r="V223" s="452"/>
      <c r="W223" s="44"/>
      <c r="X223" s="468" t="e">
        <f t="shared" si="286"/>
        <v>#N/A</v>
      </c>
      <c r="Y223" s="126" t="s">
        <v>102</v>
      </c>
      <c r="Z223" s="152" t="e">
        <f t="shared" si="287"/>
        <v>#N/A</v>
      </c>
      <c r="AA223" s="142">
        <v>15</v>
      </c>
      <c r="AB223" s="147">
        <v>0.5</v>
      </c>
      <c r="AC223" s="142">
        <v>5</v>
      </c>
      <c r="AD223" s="152" t="e">
        <f t="shared" si="288"/>
        <v>#N/A</v>
      </c>
      <c r="AE223" s="152" t="e">
        <f t="shared" si="294"/>
        <v>#N/A</v>
      </c>
      <c r="AF223" s="142" t="e">
        <f t="shared" si="299"/>
        <v>#N/A</v>
      </c>
      <c r="AG223" s="142" t="e">
        <f t="shared" si="295"/>
        <v>#N/A</v>
      </c>
      <c r="AH223" s="142" t="e">
        <f t="shared" si="289"/>
        <v>#N/A</v>
      </c>
      <c r="AI223" s="141" t="e">
        <f>SUM(AH223:AH$237)</f>
        <v>#N/A</v>
      </c>
      <c r="AJ223" s="172"/>
      <c r="AK223" s="126"/>
      <c r="AL223" s="451"/>
      <c r="AM223" s="126"/>
      <c r="AN223" s="172"/>
      <c r="AO223" s="164"/>
      <c r="AP223" s="391"/>
      <c r="AQ223" s="126"/>
      <c r="AR223" s="192"/>
      <c r="AS223" s="126"/>
      <c r="AT223" s="560"/>
      <c r="AU223" s="561"/>
      <c r="AV223" s="560"/>
      <c r="AW223" s="561"/>
      <c r="AX223" s="562"/>
      <c r="AY223" s="126"/>
      <c r="AZ223" s="195"/>
      <c r="BA223" s="126"/>
      <c r="BB223" s="172"/>
      <c r="BC223" s="126"/>
      <c r="BD223" s="172"/>
      <c r="BE223" s="126"/>
      <c r="BF223" s="172"/>
      <c r="BG223" s="126"/>
      <c r="BH223" s="142" t="e">
        <f>D223</f>
        <v>#N/A</v>
      </c>
      <c r="BI223" s="126" t="s">
        <v>336</v>
      </c>
      <c r="BJ223" s="196" t="e">
        <f t="shared" si="290"/>
        <v>#N/A</v>
      </c>
      <c r="BK223" s="126" t="s">
        <v>338</v>
      </c>
      <c r="BL223" s="152" t="e">
        <f t="shared" si="291"/>
        <v>#N/A</v>
      </c>
      <c r="BM223" s="152" t="e">
        <f t="shared" si="296"/>
        <v>#N/A</v>
      </c>
      <c r="BN223" s="142" t="e">
        <f t="shared" si="300"/>
        <v>#N/A</v>
      </c>
      <c r="BO223" s="142" t="e">
        <f t="shared" si="297"/>
        <v>#N/A</v>
      </c>
      <c r="BP223" s="142" t="e">
        <f t="shared" si="292"/>
        <v>#N/A</v>
      </c>
      <c r="BQ223" s="142" t="e">
        <f>SUM(BP223:$BP$237)</f>
        <v>#N/A</v>
      </c>
      <c r="BR223" s="213" t="e">
        <f t="shared" si="298"/>
        <v>#N/A</v>
      </c>
      <c r="BS223" s="270" t="e">
        <f t="shared" si="293"/>
        <v>#N/A</v>
      </c>
      <c r="BT223" s="82"/>
      <c r="BU223" s="126"/>
      <c r="BV223" s="440"/>
      <c r="BW223" s="2"/>
      <c r="BX223" s="520"/>
      <c r="BY223" s="2"/>
      <c r="BZ223" s="530"/>
      <c r="CA223" s="2"/>
      <c r="CB223" s="555"/>
      <c r="CC223" s="2"/>
      <c r="CD223" s="440"/>
      <c r="CE223" s="2"/>
      <c r="CF223" s="440"/>
      <c r="CG223" s="2"/>
      <c r="CH223" s="440"/>
      <c r="CI223" s="410"/>
    </row>
    <row r="224" spans="1:87" ht="12.75">
      <c r="A224" s="55" t="s">
        <v>29</v>
      </c>
      <c r="B224" s="359" t="e">
        <f>HLOOKUP('HEALTH INEQUALITIES TOOL'!$C$5,LookUpData!$B$1:$CH$256,LookUpData!CN224,FALSE)</f>
        <v>#N/A</v>
      </c>
      <c r="C224" s="2" t="s">
        <v>343</v>
      </c>
      <c r="D224" s="363" t="e">
        <f>LookUpData!CI224*B224</f>
        <v>#N/A</v>
      </c>
      <c r="E224" s="2" t="s">
        <v>350</v>
      </c>
      <c r="F224" s="401" t="e">
        <f>B224</f>
        <v>#N/A</v>
      </c>
      <c r="G224" s="2"/>
      <c r="H224" s="88">
        <v>0.092</v>
      </c>
      <c r="I224" s="2" t="s">
        <v>134</v>
      </c>
      <c r="J224" s="585">
        <v>0.4</v>
      </c>
      <c r="K224" s="2" t="s">
        <v>300</v>
      </c>
      <c r="L224" s="435" t="s">
        <v>117</v>
      </c>
      <c r="M224" s="2"/>
      <c r="N224" s="429">
        <f aca="true" t="shared" si="301" ref="N224:N234">H224*L$15</f>
        <v>0.09228177641653905</v>
      </c>
      <c r="O224" s="2" t="s">
        <v>137</v>
      </c>
      <c r="P224" s="168" t="e">
        <f aca="true" t="shared" si="302" ref="P224:P234">N224*F224</f>
        <v>#N/A</v>
      </c>
      <c r="Q224" s="44" t="s">
        <v>138</v>
      </c>
      <c r="R224" s="125" t="e">
        <f aca="true" t="shared" si="303" ref="R224:R234">P224*($R$3/$P$3)</f>
        <v>#N/A</v>
      </c>
      <c r="S224" s="2" t="s">
        <v>146</v>
      </c>
      <c r="T224" s="119" t="e">
        <f aca="true" t="shared" si="304" ref="T224:T234">R224*J224</f>
        <v>#N/A</v>
      </c>
      <c r="U224" s="2" t="s">
        <v>105</v>
      </c>
      <c r="V224" s="444" t="s">
        <v>117</v>
      </c>
      <c r="W224" s="44"/>
      <c r="X224" s="468" t="e">
        <f t="shared" si="286"/>
        <v>#N/A</v>
      </c>
      <c r="Y224" s="126" t="s">
        <v>102</v>
      </c>
      <c r="Z224" s="152" t="e">
        <f t="shared" si="287"/>
        <v>#N/A</v>
      </c>
      <c r="AA224" s="142">
        <v>20</v>
      </c>
      <c r="AB224" s="147">
        <v>0.5</v>
      </c>
      <c r="AC224" s="142">
        <v>5</v>
      </c>
      <c r="AD224" s="152" t="e">
        <f t="shared" si="288"/>
        <v>#N/A</v>
      </c>
      <c r="AE224" s="152" t="e">
        <f t="shared" si="294"/>
        <v>#N/A</v>
      </c>
      <c r="AF224" s="142" t="e">
        <f t="shared" si="299"/>
        <v>#N/A</v>
      </c>
      <c r="AG224" s="142" t="e">
        <f t="shared" si="295"/>
        <v>#N/A</v>
      </c>
      <c r="AH224" s="142" t="e">
        <f t="shared" si="289"/>
        <v>#N/A</v>
      </c>
      <c r="AI224" s="141" t="e">
        <f>SUM(AH224:AH$237)</f>
        <v>#N/A</v>
      </c>
      <c r="AJ224" s="168" t="e">
        <f>IF(P224=0,0,((P224-R224)*(AJ$8/(P$8-R$8))))</f>
        <v>#N/A</v>
      </c>
      <c r="AK224" s="126" t="s">
        <v>320</v>
      </c>
      <c r="AL224" s="444" t="s">
        <v>117</v>
      </c>
      <c r="AM224" s="126"/>
      <c r="AN224" s="168" t="e">
        <f aca="true" t="shared" si="305" ref="AN224:AN234">AJ224*J224</f>
        <v>#N/A</v>
      </c>
      <c r="AO224" s="164" t="s">
        <v>105</v>
      </c>
      <c r="AP224" s="387">
        <v>1.39</v>
      </c>
      <c r="AQ224" s="126" t="s">
        <v>323</v>
      </c>
      <c r="AR224" s="187">
        <f aca="true" t="shared" si="306" ref="AR224:AR234">(N224*(AP224-1))/(1+(N224*(AP224-1)))</f>
        <v>0.0347396176859353</v>
      </c>
      <c r="AS224" s="2" t="s">
        <v>325</v>
      </c>
      <c r="AT224" s="563" t="e">
        <f aca="true" t="shared" si="307" ref="AT224:AT234">Z224-(AR224*Z224)</f>
        <v>#N/A</v>
      </c>
      <c r="AU224" s="561" t="s">
        <v>327</v>
      </c>
      <c r="AV224" s="563" t="e">
        <f>AP224*AT224</f>
        <v>#N/A</v>
      </c>
      <c r="AW224" s="561" t="s">
        <v>327</v>
      </c>
      <c r="AX224" s="564" t="e">
        <f>AV224-(AV224*0.104)</f>
        <v>#N/A</v>
      </c>
      <c r="AY224" s="126" t="s">
        <v>329</v>
      </c>
      <c r="AZ224" s="140" t="e">
        <f aca="true" t="shared" si="308" ref="AZ224:AZ234">AN224-T224</f>
        <v>#N/A</v>
      </c>
      <c r="BA224" s="126" t="s">
        <v>331</v>
      </c>
      <c r="BB224" s="147" t="e">
        <f>AZ224*AX224</f>
        <v>#N/A</v>
      </c>
      <c r="BC224" s="126" t="s">
        <v>333</v>
      </c>
      <c r="BD224" s="147" t="e">
        <f aca="true" t="shared" si="309" ref="BD224:BD234">AV224*(P224-AZ224)</f>
        <v>#N/A</v>
      </c>
      <c r="BE224" s="126" t="s">
        <v>334</v>
      </c>
      <c r="BF224" s="142" t="e">
        <f aca="true" t="shared" si="310" ref="BF224:BF234">AT224*(F224-P224)</f>
        <v>#N/A</v>
      </c>
      <c r="BG224" s="126" t="s">
        <v>331</v>
      </c>
      <c r="BH224" s="142" t="e">
        <f>IF(B224=0,0,SUM(BB224:BF224))</f>
        <v>#N/A</v>
      </c>
      <c r="BI224" s="126" t="s">
        <v>337</v>
      </c>
      <c r="BJ224" s="196" t="e">
        <f t="shared" si="290"/>
        <v>#N/A</v>
      </c>
      <c r="BK224" s="126" t="s">
        <v>338</v>
      </c>
      <c r="BL224" s="152" t="e">
        <f t="shared" si="291"/>
        <v>#N/A</v>
      </c>
      <c r="BM224" s="152" t="e">
        <f t="shared" si="296"/>
        <v>#N/A</v>
      </c>
      <c r="BN224" s="142" t="e">
        <f t="shared" si="300"/>
        <v>#N/A</v>
      </c>
      <c r="BO224" s="142" t="e">
        <f t="shared" si="297"/>
        <v>#N/A</v>
      </c>
      <c r="BP224" s="142" t="e">
        <f t="shared" si="292"/>
        <v>#N/A</v>
      </c>
      <c r="BQ224" s="142" t="e">
        <f>SUM(BP224:$BP$237)</f>
        <v>#N/A</v>
      </c>
      <c r="BR224" s="213" t="e">
        <f t="shared" si="298"/>
        <v>#N/A</v>
      </c>
      <c r="BS224" s="270" t="e">
        <f t="shared" si="293"/>
        <v>#N/A</v>
      </c>
      <c r="BT224" s="514">
        <v>23.9</v>
      </c>
      <c r="BU224" s="2" t="s">
        <v>340</v>
      </c>
      <c r="BV224" s="435" t="s">
        <v>117</v>
      </c>
      <c r="BW224" s="2"/>
      <c r="BX224" s="518">
        <f aca="true" t="shared" si="311" ref="BX224:BX234">BT224*BV$15</f>
        <v>23.9</v>
      </c>
      <c r="BY224" s="2" t="s">
        <v>292</v>
      </c>
      <c r="BZ224" s="531" t="e">
        <f>BX224*B224</f>
        <v>#N/A</v>
      </c>
      <c r="CA224" s="2" t="s">
        <v>290</v>
      </c>
      <c r="CB224" s="553" t="s">
        <v>117</v>
      </c>
      <c r="CC224" s="2"/>
      <c r="CD224" s="435" t="s">
        <v>117</v>
      </c>
      <c r="CE224" s="2"/>
      <c r="CF224" s="435" t="s">
        <v>117</v>
      </c>
      <c r="CG224" s="2"/>
      <c r="CH224" s="435" t="s">
        <v>117</v>
      </c>
      <c r="CI224" s="410"/>
    </row>
    <row r="225" spans="1:87" ht="12.75">
      <c r="A225" s="55" t="s">
        <v>30</v>
      </c>
      <c r="B225" s="359" t="e">
        <f>HLOOKUP('HEALTH INEQUALITIES TOOL'!$C$5,LookUpData!$B$1:$CH$256,LookUpData!CN225,FALSE)</f>
        <v>#N/A</v>
      </c>
      <c r="C225" s="2" t="s">
        <v>343</v>
      </c>
      <c r="D225" s="363" t="e">
        <f>LookUpData!CI225*B225</f>
        <v>#N/A</v>
      </c>
      <c r="E225" s="2" t="s">
        <v>350</v>
      </c>
      <c r="F225" s="401" t="e">
        <f aca="true" t="shared" si="312" ref="F225:F234">B225</f>
        <v>#N/A</v>
      </c>
      <c r="G225" s="2"/>
      <c r="H225" s="88">
        <v>0.194</v>
      </c>
      <c r="I225" s="2" t="s">
        <v>134</v>
      </c>
      <c r="J225" s="585">
        <v>0.4</v>
      </c>
      <c r="K225" s="2" t="s">
        <v>300</v>
      </c>
      <c r="L225" s="435" t="s">
        <v>117</v>
      </c>
      <c r="M225" s="2"/>
      <c r="N225" s="429">
        <f t="shared" si="301"/>
        <v>0.19459418070444104</v>
      </c>
      <c r="O225" s="2" t="s">
        <v>137</v>
      </c>
      <c r="P225" s="168" t="e">
        <f t="shared" si="302"/>
        <v>#N/A</v>
      </c>
      <c r="Q225" s="44" t="s">
        <v>138</v>
      </c>
      <c r="R225" s="125" t="e">
        <f t="shared" si="303"/>
        <v>#N/A</v>
      </c>
      <c r="S225" s="2" t="s">
        <v>146</v>
      </c>
      <c r="T225" s="119" t="e">
        <f t="shared" si="304"/>
        <v>#N/A</v>
      </c>
      <c r="U225" s="2" t="s">
        <v>105</v>
      </c>
      <c r="V225" s="444" t="s">
        <v>117</v>
      </c>
      <c r="W225" s="44"/>
      <c r="X225" s="468" t="e">
        <f t="shared" si="286"/>
        <v>#N/A</v>
      </c>
      <c r="Y225" s="126" t="s">
        <v>102</v>
      </c>
      <c r="Z225" s="152" t="e">
        <f t="shared" si="287"/>
        <v>#N/A</v>
      </c>
      <c r="AA225" s="142">
        <v>25</v>
      </c>
      <c r="AB225" s="147">
        <v>0.5</v>
      </c>
      <c r="AC225" s="142">
        <v>5</v>
      </c>
      <c r="AD225" s="152" t="e">
        <f t="shared" si="288"/>
        <v>#N/A</v>
      </c>
      <c r="AE225" s="152" t="e">
        <f t="shared" si="294"/>
        <v>#N/A</v>
      </c>
      <c r="AF225" s="142" t="e">
        <f t="shared" si="299"/>
        <v>#N/A</v>
      </c>
      <c r="AG225" s="142" t="e">
        <f t="shared" si="295"/>
        <v>#N/A</v>
      </c>
      <c r="AH225" s="142" t="e">
        <f t="shared" si="289"/>
        <v>#N/A</v>
      </c>
      <c r="AI225" s="141" t="e">
        <f>SUM(AH225:AH$237)</f>
        <v>#N/A</v>
      </c>
      <c r="AJ225" s="168" t="e">
        <f aca="true" t="shared" si="313" ref="AJ225:AJ234">IF(P225=0,0,((P225-R225)*(AJ$8/(P$8-R$8))))</f>
        <v>#N/A</v>
      </c>
      <c r="AK225" s="126" t="s">
        <v>320</v>
      </c>
      <c r="AL225" s="444" t="s">
        <v>117</v>
      </c>
      <c r="AM225" s="126"/>
      <c r="AN225" s="168" t="e">
        <f t="shared" si="305"/>
        <v>#N/A</v>
      </c>
      <c r="AO225" s="164" t="s">
        <v>105</v>
      </c>
      <c r="AP225" s="387">
        <v>1.39</v>
      </c>
      <c r="AQ225" s="126" t="s">
        <v>323</v>
      </c>
      <c r="AR225" s="187">
        <f t="shared" si="306"/>
        <v>0.07053844576093649</v>
      </c>
      <c r="AS225" s="2" t="s">
        <v>325</v>
      </c>
      <c r="AT225" s="563" t="e">
        <f t="shared" si="307"/>
        <v>#N/A</v>
      </c>
      <c r="AU225" s="561" t="s">
        <v>327</v>
      </c>
      <c r="AV225" s="563" t="e">
        <f aca="true" t="shared" si="314" ref="AV225:AV234">AP225*AT225</f>
        <v>#N/A</v>
      </c>
      <c r="AW225" s="561" t="s">
        <v>327</v>
      </c>
      <c r="AX225" s="564" t="e">
        <f aca="true" t="shared" si="315" ref="AX225:AX234">AV225-(AV225*0.104)</f>
        <v>#N/A</v>
      </c>
      <c r="AY225" s="126" t="s">
        <v>329</v>
      </c>
      <c r="AZ225" s="140" t="e">
        <f t="shared" si="308"/>
        <v>#N/A</v>
      </c>
      <c r="BA225" s="126" t="s">
        <v>331</v>
      </c>
      <c r="BB225" s="147" t="e">
        <f aca="true" t="shared" si="316" ref="BB225:BB234">AZ225*AX225</f>
        <v>#N/A</v>
      </c>
      <c r="BC225" s="126" t="s">
        <v>333</v>
      </c>
      <c r="BD225" s="147" t="e">
        <f t="shared" si="309"/>
        <v>#N/A</v>
      </c>
      <c r="BE225" s="126" t="s">
        <v>334</v>
      </c>
      <c r="BF225" s="142" t="e">
        <f t="shared" si="310"/>
        <v>#N/A</v>
      </c>
      <c r="BG225" s="126" t="s">
        <v>331</v>
      </c>
      <c r="BH225" s="142" t="e">
        <f aca="true" t="shared" si="317" ref="BH225:BH234">IF(B225=0,0,SUM(BB225:BF225))</f>
        <v>#N/A</v>
      </c>
      <c r="BI225" s="126" t="s">
        <v>337</v>
      </c>
      <c r="BJ225" s="196" t="e">
        <f t="shared" si="290"/>
        <v>#N/A</v>
      </c>
      <c r="BK225" s="126" t="s">
        <v>338</v>
      </c>
      <c r="BL225" s="152" t="e">
        <f t="shared" si="291"/>
        <v>#N/A</v>
      </c>
      <c r="BM225" s="152" t="e">
        <f t="shared" si="296"/>
        <v>#N/A</v>
      </c>
      <c r="BN225" s="142" t="e">
        <f t="shared" si="300"/>
        <v>#N/A</v>
      </c>
      <c r="BO225" s="142" t="e">
        <f t="shared" si="297"/>
        <v>#N/A</v>
      </c>
      <c r="BP225" s="142" t="e">
        <f t="shared" si="292"/>
        <v>#N/A</v>
      </c>
      <c r="BQ225" s="142" t="e">
        <f>SUM(BP225:$BP$237)</f>
        <v>#N/A</v>
      </c>
      <c r="BR225" s="213" t="e">
        <f t="shared" si="298"/>
        <v>#N/A</v>
      </c>
      <c r="BS225" s="270" t="e">
        <f t="shared" si="293"/>
        <v>#N/A</v>
      </c>
      <c r="BT225" s="514">
        <v>26.4</v>
      </c>
      <c r="BU225" s="2" t="s">
        <v>340</v>
      </c>
      <c r="BV225" s="435" t="s">
        <v>117</v>
      </c>
      <c r="BW225" s="2"/>
      <c r="BX225" s="518">
        <f t="shared" si="311"/>
        <v>26.4</v>
      </c>
      <c r="BY225" s="2" t="s">
        <v>292</v>
      </c>
      <c r="BZ225" s="531" t="e">
        <f aca="true" t="shared" si="318" ref="BZ225:BZ234">BX225*B225</f>
        <v>#N/A</v>
      </c>
      <c r="CA225" s="2" t="s">
        <v>290</v>
      </c>
      <c r="CB225" s="553" t="s">
        <v>117</v>
      </c>
      <c r="CC225" s="2"/>
      <c r="CD225" s="435" t="s">
        <v>117</v>
      </c>
      <c r="CE225" s="2"/>
      <c r="CF225" s="435" t="s">
        <v>117</v>
      </c>
      <c r="CG225" s="2"/>
      <c r="CH225" s="435" t="s">
        <v>117</v>
      </c>
      <c r="CI225" s="410"/>
    </row>
    <row r="226" spans="1:87" ht="12.75">
      <c r="A226" s="55" t="s">
        <v>31</v>
      </c>
      <c r="B226" s="359" t="e">
        <f>HLOOKUP('HEALTH INEQUALITIES TOOL'!$C$5,LookUpData!$B$1:$CH$256,LookUpData!CN226,FALSE)</f>
        <v>#N/A</v>
      </c>
      <c r="C226" s="2" t="s">
        <v>343</v>
      </c>
      <c r="D226" s="363" t="e">
        <f>LookUpData!CI226*B226</f>
        <v>#N/A</v>
      </c>
      <c r="E226" s="2" t="s">
        <v>350</v>
      </c>
      <c r="F226" s="401" t="e">
        <f t="shared" si="312"/>
        <v>#N/A</v>
      </c>
      <c r="G226" s="2"/>
      <c r="H226" s="88">
        <v>0.194</v>
      </c>
      <c r="I226" s="2" t="s">
        <v>134</v>
      </c>
      <c r="J226" s="585">
        <v>0.4</v>
      </c>
      <c r="K226" s="2" t="s">
        <v>300</v>
      </c>
      <c r="L226" s="435" t="s">
        <v>117</v>
      </c>
      <c r="M226" s="2"/>
      <c r="N226" s="429">
        <f t="shared" si="301"/>
        <v>0.19459418070444104</v>
      </c>
      <c r="O226" s="2" t="s">
        <v>137</v>
      </c>
      <c r="P226" s="168" t="e">
        <f t="shared" si="302"/>
        <v>#N/A</v>
      </c>
      <c r="Q226" s="44" t="s">
        <v>138</v>
      </c>
      <c r="R226" s="125" t="e">
        <f t="shared" si="303"/>
        <v>#N/A</v>
      </c>
      <c r="S226" s="2" t="s">
        <v>146</v>
      </c>
      <c r="T226" s="119" t="e">
        <f t="shared" si="304"/>
        <v>#N/A</v>
      </c>
      <c r="U226" s="2" t="s">
        <v>105</v>
      </c>
      <c r="V226" s="444" t="s">
        <v>117</v>
      </c>
      <c r="W226" s="44"/>
      <c r="X226" s="468" t="e">
        <f t="shared" si="286"/>
        <v>#N/A</v>
      </c>
      <c r="Y226" s="126" t="s">
        <v>102</v>
      </c>
      <c r="Z226" s="152" t="e">
        <f t="shared" si="287"/>
        <v>#N/A</v>
      </c>
      <c r="AA226" s="142">
        <v>30</v>
      </c>
      <c r="AB226" s="147">
        <v>0.5</v>
      </c>
      <c r="AC226" s="142">
        <v>5</v>
      </c>
      <c r="AD226" s="152" t="e">
        <f t="shared" si="288"/>
        <v>#N/A</v>
      </c>
      <c r="AE226" s="152" t="e">
        <f t="shared" si="294"/>
        <v>#N/A</v>
      </c>
      <c r="AF226" s="142" t="e">
        <f t="shared" si="299"/>
        <v>#N/A</v>
      </c>
      <c r="AG226" s="142" t="e">
        <f t="shared" si="295"/>
        <v>#N/A</v>
      </c>
      <c r="AH226" s="142" t="e">
        <f t="shared" si="289"/>
        <v>#N/A</v>
      </c>
      <c r="AI226" s="141" t="e">
        <f>SUM(AH226:AH$237)</f>
        <v>#N/A</v>
      </c>
      <c r="AJ226" s="168" t="e">
        <f t="shared" si="313"/>
        <v>#N/A</v>
      </c>
      <c r="AK226" s="126" t="s">
        <v>320</v>
      </c>
      <c r="AL226" s="444" t="s">
        <v>117</v>
      </c>
      <c r="AM226" s="126"/>
      <c r="AN226" s="168" t="e">
        <f t="shared" si="305"/>
        <v>#N/A</v>
      </c>
      <c r="AO226" s="164" t="s">
        <v>105</v>
      </c>
      <c r="AP226" s="387">
        <v>1.39</v>
      </c>
      <c r="AQ226" s="126" t="s">
        <v>323</v>
      </c>
      <c r="AR226" s="187">
        <f t="shared" si="306"/>
        <v>0.07053844576093649</v>
      </c>
      <c r="AS226" s="2" t="s">
        <v>325</v>
      </c>
      <c r="AT226" s="563" t="e">
        <f t="shared" si="307"/>
        <v>#N/A</v>
      </c>
      <c r="AU226" s="561" t="s">
        <v>327</v>
      </c>
      <c r="AV226" s="563" t="e">
        <f t="shared" si="314"/>
        <v>#N/A</v>
      </c>
      <c r="AW226" s="561" t="s">
        <v>327</v>
      </c>
      <c r="AX226" s="564" t="e">
        <f t="shared" si="315"/>
        <v>#N/A</v>
      </c>
      <c r="AY226" s="126" t="s">
        <v>329</v>
      </c>
      <c r="AZ226" s="140" t="e">
        <f t="shared" si="308"/>
        <v>#N/A</v>
      </c>
      <c r="BA226" s="126" t="s">
        <v>331</v>
      </c>
      <c r="BB226" s="147" t="e">
        <f t="shared" si="316"/>
        <v>#N/A</v>
      </c>
      <c r="BC226" s="126" t="s">
        <v>333</v>
      </c>
      <c r="BD226" s="147" t="e">
        <f t="shared" si="309"/>
        <v>#N/A</v>
      </c>
      <c r="BE226" s="126" t="s">
        <v>334</v>
      </c>
      <c r="BF226" s="142" t="e">
        <f t="shared" si="310"/>
        <v>#N/A</v>
      </c>
      <c r="BG226" s="126" t="s">
        <v>331</v>
      </c>
      <c r="BH226" s="142" t="e">
        <f t="shared" si="317"/>
        <v>#N/A</v>
      </c>
      <c r="BI226" s="126" t="s">
        <v>337</v>
      </c>
      <c r="BJ226" s="196" t="e">
        <f t="shared" si="290"/>
        <v>#N/A</v>
      </c>
      <c r="BK226" s="126" t="s">
        <v>338</v>
      </c>
      <c r="BL226" s="152" t="e">
        <f t="shared" si="291"/>
        <v>#N/A</v>
      </c>
      <c r="BM226" s="152" t="e">
        <f t="shared" si="296"/>
        <v>#N/A</v>
      </c>
      <c r="BN226" s="142" t="e">
        <f t="shared" si="300"/>
        <v>#N/A</v>
      </c>
      <c r="BO226" s="142" t="e">
        <f t="shared" si="297"/>
        <v>#N/A</v>
      </c>
      <c r="BP226" s="142" t="e">
        <f t="shared" si="292"/>
        <v>#N/A</v>
      </c>
      <c r="BQ226" s="142" t="e">
        <f>SUM(BP226:$BP$237)</f>
        <v>#N/A</v>
      </c>
      <c r="BR226" s="213" t="e">
        <f t="shared" si="298"/>
        <v>#N/A</v>
      </c>
      <c r="BS226" s="270" t="e">
        <f t="shared" si="293"/>
        <v>#N/A</v>
      </c>
      <c r="BT226" s="514">
        <v>26.4</v>
      </c>
      <c r="BU226" s="2" t="s">
        <v>340</v>
      </c>
      <c r="BV226" s="435" t="s">
        <v>117</v>
      </c>
      <c r="BW226" s="2"/>
      <c r="BX226" s="518">
        <f t="shared" si="311"/>
        <v>26.4</v>
      </c>
      <c r="BY226" s="2" t="s">
        <v>292</v>
      </c>
      <c r="BZ226" s="531" t="e">
        <f t="shared" si="318"/>
        <v>#N/A</v>
      </c>
      <c r="CA226" s="2" t="s">
        <v>290</v>
      </c>
      <c r="CB226" s="553" t="s">
        <v>117</v>
      </c>
      <c r="CC226" s="2"/>
      <c r="CD226" s="435" t="s">
        <v>117</v>
      </c>
      <c r="CE226" s="2"/>
      <c r="CF226" s="435" t="s">
        <v>117</v>
      </c>
      <c r="CG226" s="2"/>
      <c r="CH226" s="435" t="s">
        <v>117</v>
      </c>
      <c r="CI226" s="410"/>
    </row>
    <row r="227" spans="1:87" ht="12.75">
      <c r="A227" s="55" t="s">
        <v>32</v>
      </c>
      <c r="B227" s="359" t="e">
        <f>HLOOKUP('HEALTH INEQUALITIES TOOL'!$C$5,LookUpData!$B$1:$CH$256,LookUpData!CN227,FALSE)</f>
        <v>#N/A</v>
      </c>
      <c r="C227" s="2" t="s">
        <v>343</v>
      </c>
      <c r="D227" s="363" t="e">
        <f>LookUpData!CI227*B227</f>
        <v>#N/A</v>
      </c>
      <c r="E227" s="2" t="s">
        <v>350</v>
      </c>
      <c r="F227" s="401" t="e">
        <f t="shared" si="312"/>
        <v>#N/A</v>
      </c>
      <c r="G227" s="2"/>
      <c r="H227" s="88">
        <v>0.317</v>
      </c>
      <c r="I227" s="2" t="s">
        <v>134</v>
      </c>
      <c r="J227" s="585">
        <v>0.4</v>
      </c>
      <c r="K227" s="2" t="s">
        <v>300</v>
      </c>
      <c r="L227" s="435" t="s">
        <v>117</v>
      </c>
      <c r="M227" s="2"/>
      <c r="N227" s="429">
        <f t="shared" si="301"/>
        <v>0.3179709035222052</v>
      </c>
      <c r="O227" s="2" t="s">
        <v>137</v>
      </c>
      <c r="P227" s="168" t="e">
        <f t="shared" si="302"/>
        <v>#N/A</v>
      </c>
      <c r="Q227" s="44" t="s">
        <v>138</v>
      </c>
      <c r="R227" s="125" t="e">
        <f t="shared" si="303"/>
        <v>#N/A</v>
      </c>
      <c r="S227" s="2" t="s">
        <v>146</v>
      </c>
      <c r="T227" s="119" t="e">
        <f t="shared" si="304"/>
        <v>#N/A</v>
      </c>
      <c r="U227" s="2" t="s">
        <v>105</v>
      </c>
      <c r="V227" s="444" t="s">
        <v>117</v>
      </c>
      <c r="W227" s="44"/>
      <c r="X227" s="468" t="e">
        <f t="shared" si="286"/>
        <v>#N/A</v>
      </c>
      <c r="Y227" s="126" t="s">
        <v>102</v>
      </c>
      <c r="Z227" s="152" t="e">
        <f t="shared" si="287"/>
        <v>#N/A</v>
      </c>
      <c r="AA227" s="142">
        <v>35</v>
      </c>
      <c r="AB227" s="147">
        <v>0.5</v>
      </c>
      <c r="AC227" s="142">
        <v>5</v>
      </c>
      <c r="AD227" s="152" t="e">
        <f t="shared" si="288"/>
        <v>#N/A</v>
      </c>
      <c r="AE227" s="152" t="e">
        <f t="shared" si="294"/>
        <v>#N/A</v>
      </c>
      <c r="AF227" s="142" t="e">
        <f t="shared" si="299"/>
        <v>#N/A</v>
      </c>
      <c r="AG227" s="142" t="e">
        <f t="shared" si="295"/>
        <v>#N/A</v>
      </c>
      <c r="AH227" s="142" t="e">
        <f t="shared" si="289"/>
        <v>#N/A</v>
      </c>
      <c r="AI227" s="141" t="e">
        <f>SUM(AH227:AH$237)</f>
        <v>#N/A</v>
      </c>
      <c r="AJ227" s="168" t="e">
        <f t="shared" si="313"/>
        <v>#N/A</v>
      </c>
      <c r="AK227" s="126" t="s">
        <v>320</v>
      </c>
      <c r="AL227" s="444" t="s">
        <v>117</v>
      </c>
      <c r="AM227" s="126"/>
      <c r="AN227" s="168" t="e">
        <f t="shared" si="305"/>
        <v>#N/A</v>
      </c>
      <c r="AO227" s="164" t="s">
        <v>105</v>
      </c>
      <c r="AP227" s="387">
        <v>1.39</v>
      </c>
      <c r="AQ227" s="126" t="s">
        <v>323</v>
      </c>
      <c r="AR227" s="187">
        <f t="shared" si="306"/>
        <v>0.1103271332580767</v>
      </c>
      <c r="AS227" s="2" t="s">
        <v>325</v>
      </c>
      <c r="AT227" s="563" t="e">
        <f t="shared" si="307"/>
        <v>#N/A</v>
      </c>
      <c r="AU227" s="561" t="s">
        <v>327</v>
      </c>
      <c r="AV227" s="563" t="e">
        <f t="shared" si="314"/>
        <v>#N/A</v>
      </c>
      <c r="AW227" s="561" t="s">
        <v>327</v>
      </c>
      <c r="AX227" s="564" t="e">
        <f t="shared" si="315"/>
        <v>#N/A</v>
      </c>
      <c r="AY227" s="126" t="s">
        <v>329</v>
      </c>
      <c r="AZ227" s="140" t="e">
        <f t="shared" si="308"/>
        <v>#N/A</v>
      </c>
      <c r="BA227" s="126" t="s">
        <v>331</v>
      </c>
      <c r="BB227" s="147" t="e">
        <f t="shared" si="316"/>
        <v>#N/A</v>
      </c>
      <c r="BC227" s="126" t="s">
        <v>333</v>
      </c>
      <c r="BD227" s="147" t="e">
        <f t="shared" si="309"/>
        <v>#N/A</v>
      </c>
      <c r="BE227" s="126" t="s">
        <v>334</v>
      </c>
      <c r="BF227" s="142" t="e">
        <f t="shared" si="310"/>
        <v>#N/A</v>
      </c>
      <c r="BG227" s="126" t="s">
        <v>331</v>
      </c>
      <c r="BH227" s="142" t="e">
        <f t="shared" si="317"/>
        <v>#N/A</v>
      </c>
      <c r="BI227" s="126" t="s">
        <v>337</v>
      </c>
      <c r="BJ227" s="196" t="e">
        <f t="shared" si="290"/>
        <v>#N/A</v>
      </c>
      <c r="BK227" s="126" t="s">
        <v>338</v>
      </c>
      <c r="BL227" s="152" t="e">
        <f t="shared" si="291"/>
        <v>#N/A</v>
      </c>
      <c r="BM227" s="152" t="e">
        <f t="shared" si="296"/>
        <v>#N/A</v>
      </c>
      <c r="BN227" s="142" t="e">
        <f t="shared" si="300"/>
        <v>#N/A</v>
      </c>
      <c r="BO227" s="142" t="e">
        <f t="shared" si="297"/>
        <v>#N/A</v>
      </c>
      <c r="BP227" s="142" t="e">
        <f t="shared" si="292"/>
        <v>#N/A</v>
      </c>
      <c r="BQ227" s="142" t="e">
        <f>SUM(BP227:$BP$237)</f>
        <v>#N/A</v>
      </c>
      <c r="BR227" s="213" t="e">
        <f t="shared" si="298"/>
        <v>#N/A</v>
      </c>
      <c r="BS227" s="270" t="e">
        <f t="shared" si="293"/>
        <v>#N/A</v>
      </c>
      <c r="BT227" s="514">
        <v>28.1</v>
      </c>
      <c r="BU227" s="2" t="s">
        <v>340</v>
      </c>
      <c r="BV227" s="435" t="s">
        <v>117</v>
      </c>
      <c r="BW227" s="2"/>
      <c r="BX227" s="518">
        <f t="shared" si="311"/>
        <v>28.1</v>
      </c>
      <c r="BY227" s="2" t="s">
        <v>292</v>
      </c>
      <c r="BZ227" s="531" t="e">
        <f t="shared" si="318"/>
        <v>#N/A</v>
      </c>
      <c r="CA227" s="2" t="s">
        <v>290</v>
      </c>
      <c r="CB227" s="553" t="s">
        <v>117</v>
      </c>
      <c r="CC227" s="2"/>
      <c r="CD227" s="435" t="s">
        <v>117</v>
      </c>
      <c r="CE227" s="2"/>
      <c r="CF227" s="435" t="s">
        <v>117</v>
      </c>
      <c r="CG227" s="2"/>
      <c r="CH227" s="435" t="s">
        <v>117</v>
      </c>
      <c r="CI227" s="410"/>
    </row>
    <row r="228" spans="1:87" ht="12.75">
      <c r="A228" s="55" t="s">
        <v>33</v>
      </c>
      <c r="B228" s="359" t="e">
        <f>HLOOKUP('HEALTH INEQUALITIES TOOL'!$C$5,LookUpData!$B$1:$CH$256,LookUpData!CN228,FALSE)</f>
        <v>#N/A</v>
      </c>
      <c r="C228" s="2" t="s">
        <v>343</v>
      </c>
      <c r="D228" s="363" t="e">
        <f>LookUpData!CI228*B228</f>
        <v>#N/A</v>
      </c>
      <c r="E228" s="2" t="s">
        <v>350</v>
      </c>
      <c r="F228" s="401" t="e">
        <f t="shared" si="312"/>
        <v>#N/A</v>
      </c>
      <c r="G228" s="2"/>
      <c r="H228" s="88">
        <v>0.317</v>
      </c>
      <c r="I228" s="2" t="s">
        <v>134</v>
      </c>
      <c r="J228" s="585">
        <v>0.4</v>
      </c>
      <c r="K228" s="2" t="s">
        <v>300</v>
      </c>
      <c r="L228" s="435" t="s">
        <v>117</v>
      </c>
      <c r="M228" s="2"/>
      <c r="N228" s="429">
        <f t="shared" si="301"/>
        <v>0.3179709035222052</v>
      </c>
      <c r="O228" s="2" t="s">
        <v>137</v>
      </c>
      <c r="P228" s="168" t="e">
        <f t="shared" si="302"/>
        <v>#N/A</v>
      </c>
      <c r="Q228" s="44" t="s">
        <v>138</v>
      </c>
      <c r="R228" s="125" t="e">
        <f t="shared" si="303"/>
        <v>#N/A</v>
      </c>
      <c r="S228" s="2" t="s">
        <v>146</v>
      </c>
      <c r="T228" s="119" t="e">
        <f t="shared" si="304"/>
        <v>#N/A</v>
      </c>
      <c r="U228" s="2" t="s">
        <v>105</v>
      </c>
      <c r="V228" s="444" t="s">
        <v>117</v>
      </c>
      <c r="W228" s="44"/>
      <c r="X228" s="468" t="e">
        <f t="shared" si="286"/>
        <v>#N/A</v>
      </c>
      <c r="Y228" s="126" t="s">
        <v>102</v>
      </c>
      <c r="Z228" s="152" t="e">
        <f t="shared" si="287"/>
        <v>#N/A</v>
      </c>
      <c r="AA228" s="142">
        <v>40</v>
      </c>
      <c r="AB228" s="147">
        <v>0.5</v>
      </c>
      <c r="AC228" s="142">
        <v>5</v>
      </c>
      <c r="AD228" s="152" t="e">
        <f t="shared" si="288"/>
        <v>#N/A</v>
      </c>
      <c r="AE228" s="152" t="e">
        <f t="shared" si="294"/>
        <v>#N/A</v>
      </c>
      <c r="AF228" s="142" t="e">
        <f t="shared" si="299"/>
        <v>#N/A</v>
      </c>
      <c r="AG228" s="142" t="e">
        <f t="shared" si="295"/>
        <v>#N/A</v>
      </c>
      <c r="AH228" s="142" t="e">
        <f t="shared" si="289"/>
        <v>#N/A</v>
      </c>
      <c r="AI228" s="141" t="e">
        <f>SUM(AH228:AH$237)</f>
        <v>#N/A</v>
      </c>
      <c r="AJ228" s="168" t="e">
        <f t="shared" si="313"/>
        <v>#N/A</v>
      </c>
      <c r="AK228" s="126" t="s">
        <v>320</v>
      </c>
      <c r="AL228" s="444" t="s">
        <v>117</v>
      </c>
      <c r="AM228" s="126"/>
      <c r="AN228" s="168" t="e">
        <f t="shared" si="305"/>
        <v>#N/A</v>
      </c>
      <c r="AO228" s="164" t="s">
        <v>105</v>
      </c>
      <c r="AP228" s="387">
        <v>1.39</v>
      </c>
      <c r="AQ228" s="126" t="s">
        <v>323</v>
      </c>
      <c r="AR228" s="187">
        <f t="shared" si="306"/>
        <v>0.1103271332580767</v>
      </c>
      <c r="AS228" s="2" t="s">
        <v>325</v>
      </c>
      <c r="AT228" s="563" t="e">
        <f t="shared" si="307"/>
        <v>#N/A</v>
      </c>
      <c r="AU228" s="561" t="s">
        <v>327</v>
      </c>
      <c r="AV228" s="563" t="e">
        <f t="shared" si="314"/>
        <v>#N/A</v>
      </c>
      <c r="AW228" s="561" t="s">
        <v>327</v>
      </c>
      <c r="AX228" s="564" t="e">
        <f t="shared" si="315"/>
        <v>#N/A</v>
      </c>
      <c r="AY228" s="126" t="s">
        <v>329</v>
      </c>
      <c r="AZ228" s="140" t="e">
        <f t="shared" si="308"/>
        <v>#N/A</v>
      </c>
      <c r="BA228" s="126" t="s">
        <v>331</v>
      </c>
      <c r="BB228" s="147" t="e">
        <f t="shared" si="316"/>
        <v>#N/A</v>
      </c>
      <c r="BC228" s="126" t="s">
        <v>333</v>
      </c>
      <c r="BD228" s="147" t="e">
        <f t="shared" si="309"/>
        <v>#N/A</v>
      </c>
      <c r="BE228" s="126" t="s">
        <v>334</v>
      </c>
      <c r="BF228" s="142" t="e">
        <f t="shared" si="310"/>
        <v>#N/A</v>
      </c>
      <c r="BG228" s="126" t="s">
        <v>331</v>
      </c>
      <c r="BH228" s="142" t="e">
        <f t="shared" si="317"/>
        <v>#N/A</v>
      </c>
      <c r="BI228" s="126" t="s">
        <v>337</v>
      </c>
      <c r="BJ228" s="196" t="e">
        <f t="shared" si="290"/>
        <v>#N/A</v>
      </c>
      <c r="BK228" s="126" t="s">
        <v>338</v>
      </c>
      <c r="BL228" s="152" t="e">
        <f t="shared" si="291"/>
        <v>#N/A</v>
      </c>
      <c r="BM228" s="152" t="e">
        <f t="shared" si="296"/>
        <v>#N/A</v>
      </c>
      <c r="BN228" s="142" t="e">
        <f t="shared" si="300"/>
        <v>#N/A</v>
      </c>
      <c r="BO228" s="142" t="e">
        <f t="shared" si="297"/>
        <v>#N/A</v>
      </c>
      <c r="BP228" s="142" t="e">
        <f t="shared" si="292"/>
        <v>#N/A</v>
      </c>
      <c r="BQ228" s="142" t="e">
        <f>SUM(BP228:$BP$237)</f>
        <v>#N/A</v>
      </c>
      <c r="BR228" s="213" t="e">
        <f t="shared" si="298"/>
        <v>#N/A</v>
      </c>
      <c r="BS228" s="270" t="e">
        <f t="shared" si="293"/>
        <v>#N/A</v>
      </c>
      <c r="BT228" s="514">
        <v>28.1</v>
      </c>
      <c r="BU228" s="2" t="s">
        <v>340</v>
      </c>
      <c r="BV228" s="435" t="s">
        <v>117</v>
      </c>
      <c r="BW228" s="2"/>
      <c r="BX228" s="518">
        <f t="shared" si="311"/>
        <v>28.1</v>
      </c>
      <c r="BY228" s="2" t="s">
        <v>292</v>
      </c>
      <c r="BZ228" s="531" t="e">
        <f t="shared" si="318"/>
        <v>#N/A</v>
      </c>
      <c r="CA228" s="2" t="s">
        <v>290</v>
      </c>
      <c r="CB228" s="553" t="s">
        <v>117</v>
      </c>
      <c r="CC228" s="2"/>
      <c r="CD228" s="435" t="s">
        <v>117</v>
      </c>
      <c r="CE228" s="2"/>
      <c r="CF228" s="435" t="s">
        <v>117</v>
      </c>
      <c r="CG228" s="2"/>
      <c r="CH228" s="435" t="s">
        <v>117</v>
      </c>
      <c r="CI228" s="410"/>
    </row>
    <row r="229" spans="1:87" ht="12.75">
      <c r="A229" s="55" t="s">
        <v>34</v>
      </c>
      <c r="B229" s="359" t="e">
        <f>HLOOKUP('HEALTH INEQUALITIES TOOL'!$C$5,LookUpData!$B$1:$CH$256,LookUpData!CN229,FALSE)</f>
        <v>#N/A</v>
      </c>
      <c r="C229" s="2" t="s">
        <v>343</v>
      </c>
      <c r="D229" s="363" t="e">
        <f>LookUpData!CI229*B229</f>
        <v>#N/A</v>
      </c>
      <c r="E229" s="2" t="s">
        <v>350</v>
      </c>
      <c r="F229" s="401" t="e">
        <f t="shared" si="312"/>
        <v>#N/A</v>
      </c>
      <c r="G229" s="2"/>
      <c r="H229" s="88">
        <v>0.341</v>
      </c>
      <c r="I229" s="2" t="s">
        <v>134</v>
      </c>
      <c r="J229" s="585">
        <v>0.4</v>
      </c>
      <c r="K229" s="2" t="s">
        <v>300</v>
      </c>
      <c r="L229" s="435" t="s">
        <v>117</v>
      </c>
      <c r="M229" s="2"/>
      <c r="N229" s="429">
        <f t="shared" si="301"/>
        <v>0.3420444104134763</v>
      </c>
      <c r="O229" s="2" t="s">
        <v>137</v>
      </c>
      <c r="P229" s="168" t="e">
        <f t="shared" si="302"/>
        <v>#N/A</v>
      </c>
      <c r="Q229" s="44" t="s">
        <v>138</v>
      </c>
      <c r="R229" s="125" t="e">
        <f t="shared" si="303"/>
        <v>#N/A</v>
      </c>
      <c r="S229" s="2" t="s">
        <v>146</v>
      </c>
      <c r="T229" s="119" t="e">
        <f t="shared" si="304"/>
        <v>#N/A</v>
      </c>
      <c r="U229" s="2" t="s">
        <v>105</v>
      </c>
      <c r="V229" s="444" t="s">
        <v>117</v>
      </c>
      <c r="W229" s="44"/>
      <c r="X229" s="468" t="e">
        <f t="shared" si="286"/>
        <v>#N/A</v>
      </c>
      <c r="Y229" s="126" t="s">
        <v>102</v>
      </c>
      <c r="Z229" s="152" t="e">
        <f t="shared" si="287"/>
        <v>#N/A</v>
      </c>
      <c r="AA229" s="142">
        <v>45</v>
      </c>
      <c r="AB229" s="147">
        <v>0.5</v>
      </c>
      <c r="AC229" s="142">
        <v>5</v>
      </c>
      <c r="AD229" s="152" t="e">
        <f t="shared" si="288"/>
        <v>#N/A</v>
      </c>
      <c r="AE229" s="152" t="e">
        <f t="shared" si="294"/>
        <v>#N/A</v>
      </c>
      <c r="AF229" s="142" t="e">
        <f t="shared" si="299"/>
        <v>#N/A</v>
      </c>
      <c r="AG229" s="142" t="e">
        <f t="shared" si="295"/>
        <v>#N/A</v>
      </c>
      <c r="AH229" s="142" t="e">
        <f t="shared" si="289"/>
        <v>#N/A</v>
      </c>
      <c r="AI229" s="141" t="e">
        <f>SUM(AH229:AH$237)</f>
        <v>#N/A</v>
      </c>
      <c r="AJ229" s="168" t="e">
        <f t="shared" si="313"/>
        <v>#N/A</v>
      </c>
      <c r="AK229" s="126" t="s">
        <v>320</v>
      </c>
      <c r="AL229" s="444" t="s">
        <v>117</v>
      </c>
      <c r="AM229" s="126"/>
      <c r="AN229" s="168" t="e">
        <f t="shared" si="305"/>
        <v>#N/A</v>
      </c>
      <c r="AO229" s="164" t="s">
        <v>105</v>
      </c>
      <c r="AP229" s="387">
        <v>1.39</v>
      </c>
      <c r="AQ229" s="126" t="s">
        <v>323</v>
      </c>
      <c r="AR229" s="187">
        <f t="shared" si="306"/>
        <v>0.11769687266778264</v>
      </c>
      <c r="AS229" s="2" t="s">
        <v>325</v>
      </c>
      <c r="AT229" s="563" t="e">
        <f t="shared" si="307"/>
        <v>#N/A</v>
      </c>
      <c r="AU229" s="561" t="s">
        <v>327</v>
      </c>
      <c r="AV229" s="563" t="e">
        <f t="shared" si="314"/>
        <v>#N/A</v>
      </c>
      <c r="AW229" s="561" t="s">
        <v>327</v>
      </c>
      <c r="AX229" s="564" t="e">
        <f t="shared" si="315"/>
        <v>#N/A</v>
      </c>
      <c r="AY229" s="126" t="s">
        <v>329</v>
      </c>
      <c r="AZ229" s="140" t="e">
        <f t="shared" si="308"/>
        <v>#N/A</v>
      </c>
      <c r="BA229" s="126" t="s">
        <v>331</v>
      </c>
      <c r="BB229" s="147" t="e">
        <f t="shared" si="316"/>
        <v>#N/A</v>
      </c>
      <c r="BC229" s="126" t="s">
        <v>333</v>
      </c>
      <c r="BD229" s="147" t="e">
        <f t="shared" si="309"/>
        <v>#N/A</v>
      </c>
      <c r="BE229" s="126" t="s">
        <v>334</v>
      </c>
      <c r="BF229" s="142" t="e">
        <f t="shared" si="310"/>
        <v>#N/A</v>
      </c>
      <c r="BG229" s="126" t="s">
        <v>331</v>
      </c>
      <c r="BH229" s="142" t="e">
        <f t="shared" si="317"/>
        <v>#N/A</v>
      </c>
      <c r="BI229" s="126" t="s">
        <v>337</v>
      </c>
      <c r="BJ229" s="196" t="e">
        <f t="shared" si="290"/>
        <v>#N/A</v>
      </c>
      <c r="BK229" s="126" t="s">
        <v>338</v>
      </c>
      <c r="BL229" s="152" t="e">
        <f t="shared" si="291"/>
        <v>#N/A</v>
      </c>
      <c r="BM229" s="152" t="e">
        <f t="shared" si="296"/>
        <v>#N/A</v>
      </c>
      <c r="BN229" s="142" t="e">
        <f t="shared" si="300"/>
        <v>#N/A</v>
      </c>
      <c r="BO229" s="142" t="e">
        <f t="shared" si="297"/>
        <v>#N/A</v>
      </c>
      <c r="BP229" s="142" t="e">
        <f t="shared" si="292"/>
        <v>#N/A</v>
      </c>
      <c r="BQ229" s="142" t="e">
        <f>SUM(BP229:$BP$237)</f>
        <v>#N/A</v>
      </c>
      <c r="BR229" s="213" t="e">
        <f t="shared" si="298"/>
        <v>#N/A</v>
      </c>
      <c r="BS229" s="270" t="e">
        <f t="shared" si="293"/>
        <v>#N/A</v>
      </c>
      <c r="BT229" s="514">
        <v>28.2</v>
      </c>
      <c r="BU229" s="2" t="s">
        <v>340</v>
      </c>
      <c r="BV229" s="435" t="s">
        <v>117</v>
      </c>
      <c r="BW229" s="2"/>
      <c r="BX229" s="518">
        <f t="shared" si="311"/>
        <v>28.2</v>
      </c>
      <c r="BY229" s="2" t="s">
        <v>292</v>
      </c>
      <c r="BZ229" s="531" t="e">
        <f t="shared" si="318"/>
        <v>#N/A</v>
      </c>
      <c r="CA229" s="2" t="s">
        <v>290</v>
      </c>
      <c r="CB229" s="553" t="s">
        <v>117</v>
      </c>
      <c r="CC229" s="2"/>
      <c r="CD229" s="435" t="s">
        <v>117</v>
      </c>
      <c r="CE229" s="2"/>
      <c r="CF229" s="435" t="s">
        <v>117</v>
      </c>
      <c r="CG229" s="2"/>
      <c r="CH229" s="435" t="s">
        <v>117</v>
      </c>
      <c r="CI229" s="410"/>
    </row>
    <row r="230" spans="1:87" ht="12.75">
      <c r="A230" s="55" t="s">
        <v>35</v>
      </c>
      <c r="B230" s="359" t="e">
        <f>HLOOKUP('HEALTH INEQUALITIES TOOL'!$C$5,LookUpData!$B$1:$CH$256,LookUpData!CN230,FALSE)</f>
        <v>#N/A</v>
      </c>
      <c r="C230" s="2" t="s">
        <v>343</v>
      </c>
      <c r="D230" s="363" t="e">
        <f>LookUpData!CI230*B230</f>
        <v>#N/A</v>
      </c>
      <c r="E230" s="2" t="s">
        <v>350</v>
      </c>
      <c r="F230" s="401" t="e">
        <f t="shared" si="312"/>
        <v>#N/A</v>
      </c>
      <c r="G230" s="2"/>
      <c r="H230" s="88">
        <v>0.341</v>
      </c>
      <c r="I230" s="2" t="s">
        <v>134</v>
      </c>
      <c r="J230" s="585">
        <v>0.4</v>
      </c>
      <c r="K230" s="2" t="s">
        <v>300</v>
      </c>
      <c r="L230" s="435" t="s">
        <v>117</v>
      </c>
      <c r="M230" s="2"/>
      <c r="N230" s="429">
        <f t="shared" si="301"/>
        <v>0.3420444104134763</v>
      </c>
      <c r="O230" s="2" t="s">
        <v>137</v>
      </c>
      <c r="P230" s="168" t="e">
        <f t="shared" si="302"/>
        <v>#N/A</v>
      </c>
      <c r="Q230" s="44" t="s">
        <v>138</v>
      </c>
      <c r="R230" s="125" t="e">
        <f t="shared" si="303"/>
        <v>#N/A</v>
      </c>
      <c r="S230" s="2" t="s">
        <v>146</v>
      </c>
      <c r="T230" s="119" t="e">
        <f t="shared" si="304"/>
        <v>#N/A</v>
      </c>
      <c r="U230" s="2" t="s">
        <v>105</v>
      </c>
      <c r="V230" s="444" t="s">
        <v>117</v>
      </c>
      <c r="W230" s="44"/>
      <c r="X230" s="468" t="e">
        <f t="shared" si="286"/>
        <v>#N/A</v>
      </c>
      <c r="Y230" s="126" t="s">
        <v>102</v>
      </c>
      <c r="Z230" s="152" t="e">
        <f t="shared" si="287"/>
        <v>#N/A</v>
      </c>
      <c r="AA230" s="142">
        <v>50</v>
      </c>
      <c r="AB230" s="147">
        <v>0.5</v>
      </c>
      <c r="AC230" s="142">
        <v>5</v>
      </c>
      <c r="AD230" s="152" t="e">
        <f t="shared" si="288"/>
        <v>#N/A</v>
      </c>
      <c r="AE230" s="152" t="e">
        <f t="shared" si="294"/>
        <v>#N/A</v>
      </c>
      <c r="AF230" s="142" t="e">
        <f t="shared" si="299"/>
        <v>#N/A</v>
      </c>
      <c r="AG230" s="142" t="e">
        <f t="shared" si="295"/>
        <v>#N/A</v>
      </c>
      <c r="AH230" s="142" t="e">
        <f t="shared" si="289"/>
        <v>#N/A</v>
      </c>
      <c r="AI230" s="141" t="e">
        <f>SUM(AH230:AH$237)</f>
        <v>#N/A</v>
      </c>
      <c r="AJ230" s="168" t="e">
        <f t="shared" si="313"/>
        <v>#N/A</v>
      </c>
      <c r="AK230" s="126" t="s">
        <v>320</v>
      </c>
      <c r="AL230" s="444" t="s">
        <v>117</v>
      </c>
      <c r="AM230" s="126"/>
      <c r="AN230" s="168" t="e">
        <f t="shared" si="305"/>
        <v>#N/A</v>
      </c>
      <c r="AO230" s="164" t="s">
        <v>105</v>
      </c>
      <c r="AP230" s="387">
        <v>1.39</v>
      </c>
      <c r="AQ230" s="126" t="s">
        <v>323</v>
      </c>
      <c r="AR230" s="187">
        <f t="shared" si="306"/>
        <v>0.11769687266778264</v>
      </c>
      <c r="AS230" s="2" t="s">
        <v>325</v>
      </c>
      <c r="AT230" s="563" t="e">
        <f t="shared" si="307"/>
        <v>#N/A</v>
      </c>
      <c r="AU230" s="561" t="s">
        <v>327</v>
      </c>
      <c r="AV230" s="563" t="e">
        <f t="shared" si="314"/>
        <v>#N/A</v>
      </c>
      <c r="AW230" s="561" t="s">
        <v>327</v>
      </c>
      <c r="AX230" s="564" t="e">
        <f t="shared" si="315"/>
        <v>#N/A</v>
      </c>
      <c r="AY230" s="126" t="s">
        <v>329</v>
      </c>
      <c r="AZ230" s="140" t="e">
        <f t="shared" si="308"/>
        <v>#N/A</v>
      </c>
      <c r="BA230" s="126" t="s">
        <v>331</v>
      </c>
      <c r="BB230" s="147" t="e">
        <f t="shared" si="316"/>
        <v>#N/A</v>
      </c>
      <c r="BC230" s="126" t="s">
        <v>333</v>
      </c>
      <c r="BD230" s="147" t="e">
        <f t="shared" si="309"/>
        <v>#N/A</v>
      </c>
      <c r="BE230" s="126" t="s">
        <v>334</v>
      </c>
      <c r="BF230" s="142" t="e">
        <f t="shared" si="310"/>
        <v>#N/A</v>
      </c>
      <c r="BG230" s="126" t="s">
        <v>331</v>
      </c>
      <c r="BH230" s="142" t="e">
        <f t="shared" si="317"/>
        <v>#N/A</v>
      </c>
      <c r="BI230" s="126" t="s">
        <v>337</v>
      </c>
      <c r="BJ230" s="196" t="e">
        <f t="shared" si="290"/>
        <v>#N/A</v>
      </c>
      <c r="BK230" s="126" t="s">
        <v>338</v>
      </c>
      <c r="BL230" s="152" t="e">
        <f t="shared" si="291"/>
        <v>#N/A</v>
      </c>
      <c r="BM230" s="152" t="e">
        <f t="shared" si="296"/>
        <v>#N/A</v>
      </c>
      <c r="BN230" s="142" t="e">
        <f t="shared" si="300"/>
        <v>#N/A</v>
      </c>
      <c r="BO230" s="142" t="e">
        <f t="shared" si="297"/>
        <v>#N/A</v>
      </c>
      <c r="BP230" s="142" t="e">
        <f t="shared" si="292"/>
        <v>#N/A</v>
      </c>
      <c r="BQ230" s="142" t="e">
        <f>SUM(BP230:$BP$237)</f>
        <v>#N/A</v>
      </c>
      <c r="BR230" s="213" t="e">
        <f t="shared" si="298"/>
        <v>#N/A</v>
      </c>
      <c r="BS230" s="270" t="e">
        <f t="shared" si="293"/>
        <v>#N/A</v>
      </c>
      <c r="BT230" s="514">
        <v>28.2</v>
      </c>
      <c r="BU230" s="2" t="s">
        <v>340</v>
      </c>
      <c r="BV230" s="435" t="s">
        <v>117</v>
      </c>
      <c r="BW230" s="2"/>
      <c r="BX230" s="518">
        <f t="shared" si="311"/>
        <v>28.2</v>
      </c>
      <c r="BY230" s="2" t="s">
        <v>292</v>
      </c>
      <c r="BZ230" s="531" t="e">
        <f t="shared" si="318"/>
        <v>#N/A</v>
      </c>
      <c r="CA230" s="2" t="s">
        <v>290</v>
      </c>
      <c r="CB230" s="553" t="s">
        <v>117</v>
      </c>
      <c r="CC230" s="2"/>
      <c r="CD230" s="435" t="s">
        <v>117</v>
      </c>
      <c r="CE230" s="2"/>
      <c r="CF230" s="435" t="s">
        <v>117</v>
      </c>
      <c r="CG230" s="2"/>
      <c r="CH230" s="435" t="s">
        <v>117</v>
      </c>
      <c r="CI230" s="410"/>
    </row>
    <row r="231" spans="1:87" ht="12.75">
      <c r="A231" s="55" t="s">
        <v>36</v>
      </c>
      <c r="B231" s="359" t="e">
        <f>HLOOKUP('HEALTH INEQUALITIES TOOL'!$C$5,LookUpData!$B$1:$CH$256,LookUpData!CN231,FALSE)</f>
        <v>#N/A</v>
      </c>
      <c r="C231" s="2" t="s">
        <v>343</v>
      </c>
      <c r="D231" s="363" t="e">
        <f>LookUpData!CI231*B231</f>
        <v>#N/A</v>
      </c>
      <c r="E231" s="2" t="s">
        <v>350</v>
      </c>
      <c r="F231" s="401" t="e">
        <f t="shared" si="312"/>
        <v>#N/A</v>
      </c>
      <c r="G231" s="2"/>
      <c r="H231" s="88">
        <v>0.373</v>
      </c>
      <c r="I231" s="2" t="s">
        <v>134</v>
      </c>
      <c r="J231" s="585">
        <v>0.4</v>
      </c>
      <c r="K231" s="2" t="s">
        <v>300</v>
      </c>
      <c r="L231" s="435" t="s">
        <v>117</v>
      </c>
      <c r="M231" s="2"/>
      <c r="N231" s="429">
        <f t="shared" si="301"/>
        <v>0.3741424196018377</v>
      </c>
      <c r="O231" s="2" t="s">
        <v>137</v>
      </c>
      <c r="P231" s="168" t="e">
        <f t="shared" si="302"/>
        <v>#N/A</v>
      </c>
      <c r="Q231" s="44" t="s">
        <v>138</v>
      </c>
      <c r="R231" s="125" t="e">
        <f t="shared" si="303"/>
        <v>#N/A</v>
      </c>
      <c r="S231" s="2" t="s">
        <v>146</v>
      </c>
      <c r="T231" s="119" t="e">
        <f t="shared" si="304"/>
        <v>#N/A</v>
      </c>
      <c r="U231" s="2" t="s">
        <v>105</v>
      </c>
      <c r="V231" s="444" t="s">
        <v>117</v>
      </c>
      <c r="W231" s="44"/>
      <c r="X231" s="468" t="e">
        <f t="shared" si="286"/>
        <v>#N/A</v>
      </c>
      <c r="Y231" s="126" t="s">
        <v>102</v>
      </c>
      <c r="Z231" s="152" t="e">
        <f t="shared" si="287"/>
        <v>#N/A</v>
      </c>
      <c r="AA231" s="142">
        <v>55</v>
      </c>
      <c r="AB231" s="147">
        <v>0.5</v>
      </c>
      <c r="AC231" s="142">
        <v>5</v>
      </c>
      <c r="AD231" s="152" t="e">
        <f t="shared" si="288"/>
        <v>#N/A</v>
      </c>
      <c r="AE231" s="152" t="e">
        <f t="shared" si="294"/>
        <v>#N/A</v>
      </c>
      <c r="AF231" s="142" t="e">
        <f t="shared" si="299"/>
        <v>#N/A</v>
      </c>
      <c r="AG231" s="142" t="e">
        <f t="shared" si="295"/>
        <v>#N/A</v>
      </c>
      <c r="AH231" s="142" t="e">
        <f t="shared" si="289"/>
        <v>#N/A</v>
      </c>
      <c r="AI231" s="141" t="e">
        <f>SUM(AH231:AH$237)</f>
        <v>#N/A</v>
      </c>
      <c r="AJ231" s="168" t="e">
        <f t="shared" si="313"/>
        <v>#N/A</v>
      </c>
      <c r="AK231" s="126" t="s">
        <v>320</v>
      </c>
      <c r="AL231" s="444" t="s">
        <v>117</v>
      </c>
      <c r="AM231" s="126"/>
      <c r="AN231" s="168" t="e">
        <f t="shared" si="305"/>
        <v>#N/A</v>
      </c>
      <c r="AO231" s="164" t="s">
        <v>105</v>
      </c>
      <c r="AP231" s="387">
        <v>1.39</v>
      </c>
      <c r="AQ231" s="126" t="s">
        <v>323</v>
      </c>
      <c r="AR231" s="187">
        <f t="shared" si="306"/>
        <v>0.12733533850201165</v>
      </c>
      <c r="AS231" s="2" t="s">
        <v>325</v>
      </c>
      <c r="AT231" s="563" t="e">
        <f t="shared" si="307"/>
        <v>#N/A</v>
      </c>
      <c r="AU231" s="561" t="s">
        <v>327</v>
      </c>
      <c r="AV231" s="563" t="e">
        <f t="shared" si="314"/>
        <v>#N/A</v>
      </c>
      <c r="AW231" s="561" t="s">
        <v>327</v>
      </c>
      <c r="AX231" s="564" t="e">
        <f t="shared" si="315"/>
        <v>#N/A</v>
      </c>
      <c r="AY231" s="126" t="s">
        <v>329</v>
      </c>
      <c r="AZ231" s="140" t="e">
        <f t="shared" si="308"/>
        <v>#N/A</v>
      </c>
      <c r="BA231" s="126" t="s">
        <v>331</v>
      </c>
      <c r="BB231" s="147" t="e">
        <f t="shared" si="316"/>
        <v>#N/A</v>
      </c>
      <c r="BC231" s="126" t="s">
        <v>333</v>
      </c>
      <c r="BD231" s="147" t="e">
        <f t="shared" si="309"/>
        <v>#N/A</v>
      </c>
      <c r="BE231" s="126" t="s">
        <v>334</v>
      </c>
      <c r="BF231" s="142" t="e">
        <f t="shared" si="310"/>
        <v>#N/A</v>
      </c>
      <c r="BG231" s="126" t="s">
        <v>331</v>
      </c>
      <c r="BH231" s="142" t="e">
        <f t="shared" si="317"/>
        <v>#N/A</v>
      </c>
      <c r="BI231" s="126" t="s">
        <v>337</v>
      </c>
      <c r="BJ231" s="196" t="e">
        <f t="shared" si="290"/>
        <v>#N/A</v>
      </c>
      <c r="BK231" s="126" t="s">
        <v>338</v>
      </c>
      <c r="BL231" s="152" t="e">
        <f t="shared" si="291"/>
        <v>#N/A</v>
      </c>
      <c r="BM231" s="152" t="e">
        <f t="shared" si="296"/>
        <v>#N/A</v>
      </c>
      <c r="BN231" s="142" t="e">
        <f t="shared" si="300"/>
        <v>#N/A</v>
      </c>
      <c r="BO231" s="142" t="e">
        <f t="shared" si="297"/>
        <v>#N/A</v>
      </c>
      <c r="BP231" s="142" t="e">
        <f t="shared" si="292"/>
        <v>#N/A</v>
      </c>
      <c r="BQ231" s="142" t="e">
        <f>SUM(BP231:$BP$237)</f>
        <v>#N/A</v>
      </c>
      <c r="BR231" s="213" t="e">
        <f t="shared" si="298"/>
        <v>#N/A</v>
      </c>
      <c r="BS231" s="270" t="e">
        <f t="shared" si="293"/>
        <v>#N/A</v>
      </c>
      <c r="BT231" s="514">
        <v>29</v>
      </c>
      <c r="BU231" s="2" t="s">
        <v>340</v>
      </c>
      <c r="BV231" s="435" t="s">
        <v>117</v>
      </c>
      <c r="BW231" s="2"/>
      <c r="BX231" s="518">
        <f t="shared" si="311"/>
        <v>29</v>
      </c>
      <c r="BY231" s="2" t="s">
        <v>292</v>
      </c>
      <c r="BZ231" s="531" t="e">
        <f t="shared" si="318"/>
        <v>#N/A</v>
      </c>
      <c r="CA231" s="2" t="s">
        <v>290</v>
      </c>
      <c r="CB231" s="553" t="s">
        <v>117</v>
      </c>
      <c r="CC231" s="2"/>
      <c r="CD231" s="435" t="s">
        <v>117</v>
      </c>
      <c r="CE231" s="2"/>
      <c r="CF231" s="435" t="s">
        <v>117</v>
      </c>
      <c r="CG231" s="2"/>
      <c r="CH231" s="435" t="s">
        <v>117</v>
      </c>
      <c r="CI231" s="410"/>
    </row>
    <row r="232" spans="1:87" ht="12.75">
      <c r="A232" s="55" t="s">
        <v>37</v>
      </c>
      <c r="B232" s="359" t="e">
        <f>HLOOKUP('HEALTH INEQUALITIES TOOL'!$C$5,LookUpData!$B$1:$CH$256,LookUpData!CN232,FALSE)</f>
        <v>#N/A</v>
      </c>
      <c r="C232" s="2" t="s">
        <v>343</v>
      </c>
      <c r="D232" s="363" t="e">
        <f>LookUpData!CI232*B232</f>
        <v>#N/A</v>
      </c>
      <c r="E232" s="2" t="s">
        <v>350</v>
      </c>
      <c r="F232" s="401" t="e">
        <f t="shared" si="312"/>
        <v>#N/A</v>
      </c>
      <c r="G232" s="2"/>
      <c r="H232" s="88">
        <v>0.373</v>
      </c>
      <c r="I232" s="2" t="s">
        <v>134</v>
      </c>
      <c r="J232" s="585">
        <v>0.4</v>
      </c>
      <c r="K232" s="2" t="s">
        <v>300</v>
      </c>
      <c r="L232" s="435" t="s">
        <v>117</v>
      </c>
      <c r="M232" s="2"/>
      <c r="N232" s="429">
        <f t="shared" si="301"/>
        <v>0.3741424196018377</v>
      </c>
      <c r="O232" s="2" t="s">
        <v>137</v>
      </c>
      <c r="P232" s="168" t="e">
        <f t="shared" si="302"/>
        <v>#N/A</v>
      </c>
      <c r="Q232" s="44" t="s">
        <v>138</v>
      </c>
      <c r="R232" s="125" t="e">
        <f t="shared" si="303"/>
        <v>#N/A</v>
      </c>
      <c r="S232" s="2" t="s">
        <v>146</v>
      </c>
      <c r="T232" s="119" t="e">
        <f t="shared" si="304"/>
        <v>#N/A</v>
      </c>
      <c r="U232" s="2" t="s">
        <v>105</v>
      </c>
      <c r="V232" s="444" t="s">
        <v>117</v>
      </c>
      <c r="W232" s="44"/>
      <c r="X232" s="468" t="e">
        <f t="shared" si="286"/>
        <v>#N/A</v>
      </c>
      <c r="Y232" s="126" t="s">
        <v>102</v>
      </c>
      <c r="Z232" s="152" t="e">
        <f t="shared" si="287"/>
        <v>#N/A</v>
      </c>
      <c r="AA232" s="142">
        <v>60</v>
      </c>
      <c r="AB232" s="147">
        <v>0.5</v>
      </c>
      <c r="AC232" s="142">
        <v>5</v>
      </c>
      <c r="AD232" s="152" t="e">
        <f t="shared" si="288"/>
        <v>#N/A</v>
      </c>
      <c r="AE232" s="152" t="e">
        <f t="shared" si="294"/>
        <v>#N/A</v>
      </c>
      <c r="AF232" s="142" t="e">
        <f t="shared" si="299"/>
        <v>#N/A</v>
      </c>
      <c r="AG232" s="142" t="e">
        <f t="shared" si="295"/>
        <v>#N/A</v>
      </c>
      <c r="AH232" s="142" t="e">
        <f t="shared" si="289"/>
        <v>#N/A</v>
      </c>
      <c r="AI232" s="141" t="e">
        <f>SUM(AH232:AH$237)</f>
        <v>#N/A</v>
      </c>
      <c r="AJ232" s="168" t="e">
        <f t="shared" si="313"/>
        <v>#N/A</v>
      </c>
      <c r="AK232" s="126" t="s">
        <v>320</v>
      </c>
      <c r="AL232" s="444" t="s">
        <v>117</v>
      </c>
      <c r="AM232" s="126"/>
      <c r="AN232" s="168" t="e">
        <f t="shared" si="305"/>
        <v>#N/A</v>
      </c>
      <c r="AO232" s="164" t="s">
        <v>105</v>
      </c>
      <c r="AP232" s="387">
        <v>1.39</v>
      </c>
      <c r="AQ232" s="126" t="s">
        <v>323</v>
      </c>
      <c r="AR232" s="187">
        <f t="shared" si="306"/>
        <v>0.12733533850201165</v>
      </c>
      <c r="AS232" s="2" t="s">
        <v>325</v>
      </c>
      <c r="AT232" s="563" t="e">
        <f t="shared" si="307"/>
        <v>#N/A</v>
      </c>
      <c r="AU232" s="561" t="s">
        <v>327</v>
      </c>
      <c r="AV232" s="563" t="e">
        <f t="shared" si="314"/>
        <v>#N/A</v>
      </c>
      <c r="AW232" s="561" t="s">
        <v>327</v>
      </c>
      <c r="AX232" s="564" t="e">
        <f t="shared" si="315"/>
        <v>#N/A</v>
      </c>
      <c r="AY232" s="126" t="s">
        <v>329</v>
      </c>
      <c r="AZ232" s="140" t="e">
        <f t="shared" si="308"/>
        <v>#N/A</v>
      </c>
      <c r="BA232" s="126" t="s">
        <v>331</v>
      </c>
      <c r="BB232" s="147" t="e">
        <f t="shared" si="316"/>
        <v>#N/A</v>
      </c>
      <c r="BC232" s="126" t="s">
        <v>333</v>
      </c>
      <c r="BD232" s="147" t="e">
        <f t="shared" si="309"/>
        <v>#N/A</v>
      </c>
      <c r="BE232" s="126" t="s">
        <v>334</v>
      </c>
      <c r="BF232" s="142" t="e">
        <f t="shared" si="310"/>
        <v>#N/A</v>
      </c>
      <c r="BG232" s="126" t="s">
        <v>331</v>
      </c>
      <c r="BH232" s="142" t="e">
        <f t="shared" si="317"/>
        <v>#N/A</v>
      </c>
      <c r="BI232" s="126" t="s">
        <v>337</v>
      </c>
      <c r="BJ232" s="196" t="e">
        <f t="shared" si="290"/>
        <v>#N/A</v>
      </c>
      <c r="BK232" s="126" t="s">
        <v>338</v>
      </c>
      <c r="BL232" s="152" t="e">
        <f t="shared" si="291"/>
        <v>#N/A</v>
      </c>
      <c r="BM232" s="152" t="e">
        <f t="shared" si="296"/>
        <v>#N/A</v>
      </c>
      <c r="BN232" s="142" t="e">
        <f t="shared" si="300"/>
        <v>#N/A</v>
      </c>
      <c r="BO232" s="142" t="e">
        <f t="shared" si="297"/>
        <v>#N/A</v>
      </c>
      <c r="BP232" s="142" t="e">
        <f t="shared" si="292"/>
        <v>#N/A</v>
      </c>
      <c r="BQ232" s="142" t="e">
        <f>SUM(BP232:$BP$237)</f>
        <v>#N/A</v>
      </c>
      <c r="BR232" s="213" t="e">
        <f t="shared" si="298"/>
        <v>#N/A</v>
      </c>
      <c r="BS232" s="270" t="e">
        <f t="shared" si="293"/>
        <v>#N/A</v>
      </c>
      <c r="BT232" s="514">
        <v>29</v>
      </c>
      <c r="BU232" s="2" t="s">
        <v>340</v>
      </c>
      <c r="BV232" s="435" t="s">
        <v>117</v>
      </c>
      <c r="BW232" s="2"/>
      <c r="BX232" s="518">
        <f t="shared" si="311"/>
        <v>29</v>
      </c>
      <c r="BY232" s="2" t="s">
        <v>292</v>
      </c>
      <c r="BZ232" s="531" t="e">
        <f t="shared" si="318"/>
        <v>#N/A</v>
      </c>
      <c r="CA232" s="2" t="s">
        <v>290</v>
      </c>
      <c r="CB232" s="553" t="s">
        <v>117</v>
      </c>
      <c r="CC232" s="2"/>
      <c r="CD232" s="435" t="s">
        <v>117</v>
      </c>
      <c r="CE232" s="2"/>
      <c r="CF232" s="435" t="s">
        <v>117</v>
      </c>
      <c r="CG232" s="2"/>
      <c r="CH232" s="435" t="s">
        <v>117</v>
      </c>
      <c r="CI232" s="410"/>
    </row>
    <row r="233" spans="1:87" ht="12.75">
      <c r="A233" s="55" t="s">
        <v>38</v>
      </c>
      <c r="B233" s="359" t="e">
        <f>HLOOKUP('HEALTH INEQUALITIES TOOL'!$C$5,LookUpData!$B$1:$CH$256,LookUpData!CN233,FALSE)</f>
        <v>#N/A</v>
      </c>
      <c r="C233" s="2" t="s">
        <v>343</v>
      </c>
      <c r="D233" s="363" t="e">
        <f>LookUpData!CI233*B233</f>
        <v>#N/A</v>
      </c>
      <c r="E233" s="2" t="s">
        <v>350</v>
      </c>
      <c r="F233" s="401" t="e">
        <f t="shared" si="312"/>
        <v>#N/A</v>
      </c>
      <c r="G233" s="2"/>
      <c r="H233" s="88">
        <v>0.345</v>
      </c>
      <c r="I233" s="2" t="s">
        <v>134</v>
      </c>
      <c r="J233" s="585">
        <v>0.4</v>
      </c>
      <c r="K233" s="2" t="s">
        <v>300</v>
      </c>
      <c r="L233" s="435" t="s">
        <v>117</v>
      </c>
      <c r="M233" s="2"/>
      <c r="N233" s="429">
        <f t="shared" si="301"/>
        <v>0.3460566615620214</v>
      </c>
      <c r="O233" s="2" t="s">
        <v>137</v>
      </c>
      <c r="P233" s="168" t="e">
        <f t="shared" si="302"/>
        <v>#N/A</v>
      </c>
      <c r="Q233" s="44" t="s">
        <v>138</v>
      </c>
      <c r="R233" s="125" t="e">
        <f t="shared" si="303"/>
        <v>#N/A</v>
      </c>
      <c r="S233" s="2" t="s">
        <v>146</v>
      </c>
      <c r="T233" s="119" t="e">
        <f t="shared" si="304"/>
        <v>#N/A</v>
      </c>
      <c r="U233" s="2" t="s">
        <v>105</v>
      </c>
      <c r="V233" s="444" t="s">
        <v>117</v>
      </c>
      <c r="W233" s="44"/>
      <c r="X233" s="468" t="e">
        <f t="shared" si="286"/>
        <v>#N/A</v>
      </c>
      <c r="Y233" s="126" t="s">
        <v>102</v>
      </c>
      <c r="Z233" s="152" t="e">
        <f t="shared" si="287"/>
        <v>#N/A</v>
      </c>
      <c r="AA233" s="142">
        <v>65</v>
      </c>
      <c r="AB233" s="147">
        <v>0.5</v>
      </c>
      <c r="AC233" s="142">
        <v>5</v>
      </c>
      <c r="AD233" s="152" t="e">
        <f t="shared" si="288"/>
        <v>#N/A</v>
      </c>
      <c r="AE233" s="152" t="e">
        <f t="shared" si="294"/>
        <v>#N/A</v>
      </c>
      <c r="AF233" s="142" t="e">
        <f t="shared" si="299"/>
        <v>#N/A</v>
      </c>
      <c r="AG233" s="142" t="e">
        <f t="shared" si="295"/>
        <v>#N/A</v>
      </c>
      <c r="AH233" s="142" t="e">
        <f t="shared" si="289"/>
        <v>#N/A</v>
      </c>
      <c r="AI233" s="141" t="e">
        <f>SUM(AH233:AH$237)</f>
        <v>#N/A</v>
      </c>
      <c r="AJ233" s="168" t="e">
        <f t="shared" si="313"/>
        <v>#N/A</v>
      </c>
      <c r="AK233" s="126" t="s">
        <v>320</v>
      </c>
      <c r="AL233" s="444" t="s">
        <v>117</v>
      </c>
      <c r="AM233" s="126"/>
      <c r="AN233" s="168" t="e">
        <f t="shared" si="305"/>
        <v>#N/A</v>
      </c>
      <c r="AO233" s="164" t="s">
        <v>105</v>
      </c>
      <c r="AP233" s="387">
        <v>1.39</v>
      </c>
      <c r="AQ233" s="126" t="s">
        <v>323</v>
      </c>
      <c r="AR233" s="187">
        <f t="shared" si="306"/>
        <v>0.11891330842318198</v>
      </c>
      <c r="AS233" s="2" t="s">
        <v>325</v>
      </c>
      <c r="AT233" s="563" t="e">
        <f t="shared" si="307"/>
        <v>#N/A</v>
      </c>
      <c r="AU233" s="561" t="s">
        <v>327</v>
      </c>
      <c r="AV233" s="563" t="e">
        <f t="shared" si="314"/>
        <v>#N/A</v>
      </c>
      <c r="AW233" s="561" t="s">
        <v>327</v>
      </c>
      <c r="AX233" s="564" t="e">
        <f t="shared" si="315"/>
        <v>#N/A</v>
      </c>
      <c r="AY233" s="126" t="s">
        <v>329</v>
      </c>
      <c r="AZ233" s="140" t="e">
        <f t="shared" si="308"/>
        <v>#N/A</v>
      </c>
      <c r="BA233" s="126" t="s">
        <v>331</v>
      </c>
      <c r="BB233" s="147" t="e">
        <f t="shared" si="316"/>
        <v>#N/A</v>
      </c>
      <c r="BC233" s="126" t="s">
        <v>333</v>
      </c>
      <c r="BD233" s="147" t="e">
        <f t="shared" si="309"/>
        <v>#N/A</v>
      </c>
      <c r="BE233" s="126" t="s">
        <v>334</v>
      </c>
      <c r="BF233" s="142" t="e">
        <f t="shared" si="310"/>
        <v>#N/A</v>
      </c>
      <c r="BG233" s="126" t="s">
        <v>331</v>
      </c>
      <c r="BH233" s="142" t="e">
        <f t="shared" si="317"/>
        <v>#N/A</v>
      </c>
      <c r="BI233" s="126" t="s">
        <v>337</v>
      </c>
      <c r="BJ233" s="196" t="e">
        <f t="shared" si="290"/>
        <v>#N/A</v>
      </c>
      <c r="BK233" s="126" t="s">
        <v>338</v>
      </c>
      <c r="BL233" s="152" t="e">
        <f t="shared" si="291"/>
        <v>#N/A</v>
      </c>
      <c r="BM233" s="152" t="e">
        <f t="shared" si="296"/>
        <v>#N/A</v>
      </c>
      <c r="BN233" s="142" t="e">
        <f t="shared" si="300"/>
        <v>#N/A</v>
      </c>
      <c r="BO233" s="142" t="e">
        <f t="shared" si="297"/>
        <v>#N/A</v>
      </c>
      <c r="BP233" s="142" t="e">
        <f t="shared" si="292"/>
        <v>#N/A</v>
      </c>
      <c r="BQ233" s="142" t="e">
        <f>SUM(BP233:$BP$237)</f>
        <v>#N/A</v>
      </c>
      <c r="BR233" s="213" t="e">
        <f t="shared" si="298"/>
        <v>#N/A</v>
      </c>
      <c r="BS233" s="270" t="e">
        <f t="shared" si="293"/>
        <v>#N/A</v>
      </c>
      <c r="BT233" s="514">
        <v>28.9</v>
      </c>
      <c r="BU233" s="2" t="s">
        <v>340</v>
      </c>
      <c r="BV233" s="435" t="s">
        <v>117</v>
      </c>
      <c r="BW233" s="2"/>
      <c r="BX233" s="518">
        <f t="shared" si="311"/>
        <v>28.9</v>
      </c>
      <c r="BY233" s="2" t="s">
        <v>292</v>
      </c>
      <c r="BZ233" s="531" t="e">
        <f t="shared" si="318"/>
        <v>#N/A</v>
      </c>
      <c r="CA233" s="2" t="s">
        <v>290</v>
      </c>
      <c r="CB233" s="553" t="s">
        <v>117</v>
      </c>
      <c r="CC233" s="2"/>
      <c r="CD233" s="435" t="s">
        <v>117</v>
      </c>
      <c r="CE233" s="2"/>
      <c r="CF233" s="435" t="s">
        <v>117</v>
      </c>
      <c r="CG233" s="2"/>
      <c r="CH233" s="435" t="s">
        <v>117</v>
      </c>
      <c r="CI233" s="410"/>
    </row>
    <row r="234" spans="1:87" ht="12.75">
      <c r="A234" s="55" t="s">
        <v>39</v>
      </c>
      <c r="B234" s="359" t="e">
        <f>HLOOKUP('HEALTH INEQUALITIES TOOL'!$C$5,LookUpData!$B$1:$CH$256,LookUpData!CN234,FALSE)</f>
        <v>#N/A</v>
      </c>
      <c r="C234" s="2" t="s">
        <v>343</v>
      </c>
      <c r="D234" s="363" t="e">
        <f>LookUpData!CI234*B234</f>
        <v>#N/A</v>
      </c>
      <c r="E234" s="2" t="s">
        <v>350</v>
      </c>
      <c r="F234" s="401" t="e">
        <f t="shared" si="312"/>
        <v>#N/A</v>
      </c>
      <c r="G234" s="2"/>
      <c r="H234" s="88">
        <v>0.345</v>
      </c>
      <c r="I234" s="2" t="s">
        <v>134</v>
      </c>
      <c r="J234" s="585">
        <v>0.4</v>
      </c>
      <c r="K234" s="2" t="s">
        <v>300</v>
      </c>
      <c r="L234" s="435" t="s">
        <v>117</v>
      </c>
      <c r="M234" s="2"/>
      <c r="N234" s="429">
        <f t="shared" si="301"/>
        <v>0.3460566615620214</v>
      </c>
      <c r="O234" s="2" t="s">
        <v>137</v>
      </c>
      <c r="P234" s="168" t="e">
        <f t="shared" si="302"/>
        <v>#N/A</v>
      </c>
      <c r="Q234" s="44" t="s">
        <v>138</v>
      </c>
      <c r="R234" s="125" t="e">
        <f t="shared" si="303"/>
        <v>#N/A</v>
      </c>
      <c r="S234" s="2" t="s">
        <v>146</v>
      </c>
      <c r="T234" s="119" t="e">
        <f t="shared" si="304"/>
        <v>#N/A</v>
      </c>
      <c r="U234" s="2" t="s">
        <v>105</v>
      </c>
      <c r="V234" s="444" t="s">
        <v>117</v>
      </c>
      <c r="W234" s="44"/>
      <c r="X234" s="468" t="e">
        <f t="shared" si="286"/>
        <v>#N/A</v>
      </c>
      <c r="Y234" s="126" t="s">
        <v>102</v>
      </c>
      <c r="Z234" s="152" t="e">
        <f t="shared" si="287"/>
        <v>#N/A</v>
      </c>
      <c r="AA234" s="142">
        <v>70</v>
      </c>
      <c r="AB234" s="147">
        <v>0.5</v>
      </c>
      <c r="AC234" s="142">
        <v>5</v>
      </c>
      <c r="AD234" s="152" t="e">
        <f t="shared" si="288"/>
        <v>#N/A</v>
      </c>
      <c r="AE234" s="152" t="e">
        <f t="shared" si="294"/>
        <v>#N/A</v>
      </c>
      <c r="AF234" s="142" t="e">
        <f t="shared" si="299"/>
        <v>#N/A</v>
      </c>
      <c r="AG234" s="142" t="e">
        <f t="shared" si="295"/>
        <v>#N/A</v>
      </c>
      <c r="AH234" s="142" t="e">
        <f t="shared" si="289"/>
        <v>#N/A</v>
      </c>
      <c r="AI234" s="141" t="e">
        <f>SUM(AH234:AH$237)</f>
        <v>#N/A</v>
      </c>
      <c r="AJ234" s="168" t="e">
        <f t="shared" si="313"/>
        <v>#N/A</v>
      </c>
      <c r="AK234" s="126" t="s">
        <v>320</v>
      </c>
      <c r="AL234" s="444" t="s">
        <v>117</v>
      </c>
      <c r="AM234" s="126"/>
      <c r="AN234" s="168" t="e">
        <f t="shared" si="305"/>
        <v>#N/A</v>
      </c>
      <c r="AO234" s="164" t="s">
        <v>105</v>
      </c>
      <c r="AP234" s="387">
        <v>1.39</v>
      </c>
      <c r="AQ234" s="126" t="s">
        <v>323</v>
      </c>
      <c r="AR234" s="187">
        <f t="shared" si="306"/>
        <v>0.11891330842318198</v>
      </c>
      <c r="AS234" s="2" t="s">
        <v>325</v>
      </c>
      <c r="AT234" s="563" t="e">
        <f t="shared" si="307"/>
        <v>#N/A</v>
      </c>
      <c r="AU234" s="561" t="s">
        <v>327</v>
      </c>
      <c r="AV234" s="563" t="e">
        <f t="shared" si="314"/>
        <v>#N/A</v>
      </c>
      <c r="AW234" s="561" t="s">
        <v>327</v>
      </c>
      <c r="AX234" s="564" t="e">
        <f t="shared" si="315"/>
        <v>#N/A</v>
      </c>
      <c r="AY234" s="126" t="s">
        <v>329</v>
      </c>
      <c r="AZ234" s="140" t="e">
        <f t="shared" si="308"/>
        <v>#N/A</v>
      </c>
      <c r="BA234" s="126" t="s">
        <v>331</v>
      </c>
      <c r="BB234" s="147" t="e">
        <f t="shared" si="316"/>
        <v>#N/A</v>
      </c>
      <c r="BC234" s="126" t="s">
        <v>333</v>
      </c>
      <c r="BD234" s="147" t="e">
        <f t="shared" si="309"/>
        <v>#N/A</v>
      </c>
      <c r="BE234" s="126" t="s">
        <v>334</v>
      </c>
      <c r="BF234" s="142" t="e">
        <f t="shared" si="310"/>
        <v>#N/A</v>
      </c>
      <c r="BG234" s="126" t="s">
        <v>331</v>
      </c>
      <c r="BH234" s="142" t="e">
        <f t="shared" si="317"/>
        <v>#N/A</v>
      </c>
      <c r="BI234" s="126" t="s">
        <v>337</v>
      </c>
      <c r="BJ234" s="196" t="e">
        <f t="shared" si="290"/>
        <v>#N/A</v>
      </c>
      <c r="BK234" s="126" t="s">
        <v>338</v>
      </c>
      <c r="BL234" s="152" t="e">
        <f t="shared" si="291"/>
        <v>#N/A</v>
      </c>
      <c r="BM234" s="152" t="e">
        <f t="shared" si="296"/>
        <v>#N/A</v>
      </c>
      <c r="BN234" s="142" t="e">
        <f t="shared" si="300"/>
        <v>#N/A</v>
      </c>
      <c r="BO234" s="142" t="e">
        <f t="shared" si="297"/>
        <v>#N/A</v>
      </c>
      <c r="BP234" s="142" t="e">
        <f t="shared" si="292"/>
        <v>#N/A</v>
      </c>
      <c r="BQ234" s="142" t="e">
        <f>SUM(BP234:$BP$237)</f>
        <v>#N/A</v>
      </c>
      <c r="BR234" s="213" t="e">
        <f t="shared" si="298"/>
        <v>#N/A</v>
      </c>
      <c r="BS234" s="270" t="e">
        <f t="shared" si="293"/>
        <v>#N/A</v>
      </c>
      <c r="BT234" s="514">
        <v>28.9</v>
      </c>
      <c r="BU234" s="2" t="s">
        <v>340</v>
      </c>
      <c r="BV234" s="435" t="s">
        <v>117</v>
      </c>
      <c r="BW234" s="2"/>
      <c r="BX234" s="518">
        <f t="shared" si="311"/>
        <v>28.9</v>
      </c>
      <c r="BY234" s="2" t="s">
        <v>292</v>
      </c>
      <c r="BZ234" s="531" t="e">
        <f t="shared" si="318"/>
        <v>#N/A</v>
      </c>
      <c r="CA234" s="2" t="s">
        <v>290</v>
      </c>
      <c r="CB234" s="553" t="s">
        <v>117</v>
      </c>
      <c r="CC234" s="2"/>
      <c r="CD234" s="435" t="s">
        <v>117</v>
      </c>
      <c r="CE234" s="2"/>
      <c r="CF234" s="435" t="s">
        <v>117</v>
      </c>
      <c r="CG234" s="2"/>
      <c r="CH234" s="435" t="s">
        <v>117</v>
      </c>
      <c r="CI234" s="410"/>
    </row>
    <row r="235" spans="1:87" ht="12.75">
      <c r="A235" s="55" t="s">
        <v>40</v>
      </c>
      <c r="B235" s="359" t="e">
        <f>HLOOKUP('HEALTH INEQUALITIES TOOL'!$C$5,LookUpData!$B$1:$CH$256,LookUpData!CN235,FALSE)</f>
        <v>#N/A</v>
      </c>
      <c r="C235" s="2" t="s">
        <v>343</v>
      </c>
      <c r="D235" s="363" t="e">
        <f>LookUpData!CI235*B235</f>
        <v>#N/A</v>
      </c>
      <c r="E235" s="2" t="s">
        <v>350</v>
      </c>
      <c r="F235" s="406"/>
      <c r="G235" s="2"/>
      <c r="H235" s="87"/>
      <c r="I235" s="2"/>
      <c r="J235" s="583"/>
      <c r="K235" s="2"/>
      <c r="L235" s="440"/>
      <c r="M235" s="2"/>
      <c r="N235" s="175"/>
      <c r="O235" s="2"/>
      <c r="P235" s="172"/>
      <c r="Q235" s="44"/>
      <c r="R235" s="124"/>
      <c r="S235" s="2"/>
      <c r="T235" s="124"/>
      <c r="U235" s="2"/>
      <c r="V235" s="453"/>
      <c r="W235" s="44"/>
      <c r="X235" s="468" t="e">
        <f t="shared" si="286"/>
        <v>#N/A</v>
      </c>
      <c r="Y235" s="126" t="s">
        <v>102</v>
      </c>
      <c r="Z235" s="152" t="e">
        <f t="shared" si="287"/>
        <v>#N/A</v>
      </c>
      <c r="AA235" s="142">
        <v>75</v>
      </c>
      <c r="AB235" s="147">
        <v>0.5</v>
      </c>
      <c r="AC235" s="142">
        <v>5</v>
      </c>
      <c r="AD235" s="152" t="e">
        <f t="shared" si="288"/>
        <v>#N/A</v>
      </c>
      <c r="AE235" s="152" t="e">
        <f t="shared" si="294"/>
        <v>#N/A</v>
      </c>
      <c r="AF235" s="142" t="e">
        <f t="shared" si="299"/>
        <v>#N/A</v>
      </c>
      <c r="AG235" s="142" t="e">
        <f t="shared" si="295"/>
        <v>#N/A</v>
      </c>
      <c r="AH235" s="142" t="e">
        <f t="shared" si="289"/>
        <v>#N/A</v>
      </c>
      <c r="AI235" s="141" t="e">
        <f>SUM(AH235:AH$237)</f>
        <v>#N/A</v>
      </c>
      <c r="AJ235" s="172"/>
      <c r="AK235" s="126"/>
      <c r="AL235" s="453"/>
      <c r="AM235" s="126"/>
      <c r="AN235" s="172"/>
      <c r="AO235" s="164"/>
      <c r="AP235" s="391"/>
      <c r="AQ235" s="126"/>
      <c r="AR235" s="192"/>
      <c r="AS235" s="126"/>
      <c r="AT235" s="565"/>
      <c r="AU235" s="561"/>
      <c r="AV235" s="565"/>
      <c r="AW235" s="561"/>
      <c r="AX235" s="562"/>
      <c r="AY235" s="126"/>
      <c r="AZ235" s="195"/>
      <c r="BA235" s="126"/>
      <c r="BB235" s="172"/>
      <c r="BC235" s="126"/>
      <c r="BD235" s="172"/>
      <c r="BE235" s="126"/>
      <c r="BF235" s="172"/>
      <c r="BG235" s="126"/>
      <c r="BH235" s="142" t="e">
        <f>D235</f>
        <v>#N/A</v>
      </c>
      <c r="BI235" s="126" t="s">
        <v>336</v>
      </c>
      <c r="BJ235" s="196" t="e">
        <f t="shared" si="290"/>
        <v>#N/A</v>
      </c>
      <c r="BK235" s="126" t="s">
        <v>338</v>
      </c>
      <c r="BL235" s="152" t="e">
        <f t="shared" si="291"/>
        <v>#N/A</v>
      </c>
      <c r="BM235" s="152" t="e">
        <f t="shared" si="296"/>
        <v>#N/A</v>
      </c>
      <c r="BN235" s="142" t="e">
        <f t="shared" si="300"/>
        <v>#N/A</v>
      </c>
      <c r="BO235" s="142" t="e">
        <f t="shared" si="297"/>
        <v>#N/A</v>
      </c>
      <c r="BP235" s="142" t="e">
        <f t="shared" si="292"/>
        <v>#N/A</v>
      </c>
      <c r="BQ235" s="142" t="e">
        <f>SUM(BP235:$BP$237)</f>
        <v>#N/A</v>
      </c>
      <c r="BR235" s="213" t="e">
        <f t="shared" si="298"/>
        <v>#N/A</v>
      </c>
      <c r="BS235" s="270" t="e">
        <f t="shared" si="293"/>
        <v>#N/A</v>
      </c>
      <c r="BT235" s="515"/>
      <c r="BU235" s="126"/>
      <c r="BV235" s="440"/>
      <c r="BW235" s="2"/>
      <c r="BX235" s="520"/>
      <c r="BY235" s="2"/>
      <c r="BZ235" s="530"/>
      <c r="CA235" s="2"/>
      <c r="CB235" s="555"/>
      <c r="CC235" s="2"/>
      <c r="CD235" s="440"/>
      <c r="CE235" s="2"/>
      <c r="CF235" s="440"/>
      <c r="CG235" s="2"/>
      <c r="CH235" s="440"/>
      <c r="CI235" s="410"/>
    </row>
    <row r="236" spans="1:87" ht="12.75">
      <c r="A236" s="55" t="s">
        <v>41</v>
      </c>
      <c r="B236" s="359" t="e">
        <f>HLOOKUP('HEALTH INEQUALITIES TOOL'!$C$5,LookUpData!$B$1:$CH$256,LookUpData!CN236,FALSE)</f>
        <v>#N/A</v>
      </c>
      <c r="C236" s="2" t="s">
        <v>343</v>
      </c>
      <c r="D236" s="363" t="e">
        <f>LookUpData!CI236*B236</f>
        <v>#N/A</v>
      </c>
      <c r="E236" s="2" t="s">
        <v>350</v>
      </c>
      <c r="F236" s="406"/>
      <c r="G236" s="2"/>
      <c r="H236" s="87"/>
      <c r="I236" s="2"/>
      <c r="J236" s="583"/>
      <c r="K236" s="2"/>
      <c r="L236" s="440"/>
      <c r="M236" s="2"/>
      <c r="N236" s="175"/>
      <c r="O236" s="2"/>
      <c r="P236" s="172"/>
      <c r="Q236" s="44"/>
      <c r="R236" s="124"/>
      <c r="S236" s="2"/>
      <c r="T236" s="124"/>
      <c r="U236" s="2"/>
      <c r="V236" s="453"/>
      <c r="W236" s="44"/>
      <c r="X236" s="468" t="e">
        <f t="shared" si="286"/>
        <v>#N/A</v>
      </c>
      <c r="Y236" s="126" t="s">
        <v>102</v>
      </c>
      <c r="Z236" s="152" t="e">
        <f t="shared" si="287"/>
        <v>#N/A</v>
      </c>
      <c r="AA236" s="142">
        <v>80</v>
      </c>
      <c r="AB236" s="147">
        <v>0.5</v>
      </c>
      <c r="AC236" s="142">
        <v>5</v>
      </c>
      <c r="AD236" s="152" t="e">
        <f t="shared" si="288"/>
        <v>#N/A</v>
      </c>
      <c r="AE236" s="152" t="e">
        <f t="shared" si="294"/>
        <v>#N/A</v>
      </c>
      <c r="AF236" s="142" t="e">
        <f t="shared" si="299"/>
        <v>#N/A</v>
      </c>
      <c r="AG236" s="142" t="e">
        <f t="shared" si="295"/>
        <v>#N/A</v>
      </c>
      <c r="AH236" s="142" t="e">
        <f t="shared" si="289"/>
        <v>#N/A</v>
      </c>
      <c r="AI236" s="141" t="e">
        <f>SUM(AH236:AH$237)</f>
        <v>#N/A</v>
      </c>
      <c r="AJ236" s="172"/>
      <c r="AK236" s="126"/>
      <c r="AL236" s="453"/>
      <c r="AM236" s="126"/>
      <c r="AN236" s="172"/>
      <c r="AO236" s="164"/>
      <c r="AP236" s="391"/>
      <c r="AQ236" s="126"/>
      <c r="AR236" s="192"/>
      <c r="AS236" s="126"/>
      <c r="AT236" s="565"/>
      <c r="AU236" s="561"/>
      <c r="AV236" s="565"/>
      <c r="AW236" s="561"/>
      <c r="AX236" s="562"/>
      <c r="AY236" s="126"/>
      <c r="AZ236" s="195"/>
      <c r="BA236" s="126"/>
      <c r="BB236" s="172"/>
      <c r="BC236" s="126"/>
      <c r="BD236" s="172"/>
      <c r="BE236" s="126"/>
      <c r="BF236" s="172"/>
      <c r="BG236" s="126"/>
      <c r="BH236" s="142" t="e">
        <f aca="true" t="shared" si="319" ref="BH236:BH242">D236</f>
        <v>#N/A</v>
      </c>
      <c r="BI236" s="126" t="s">
        <v>336</v>
      </c>
      <c r="BJ236" s="196" t="e">
        <f t="shared" si="290"/>
        <v>#N/A</v>
      </c>
      <c r="BK236" s="126" t="s">
        <v>338</v>
      </c>
      <c r="BL236" s="152" t="e">
        <f t="shared" si="291"/>
        <v>#N/A</v>
      </c>
      <c r="BM236" s="152" t="e">
        <f t="shared" si="296"/>
        <v>#N/A</v>
      </c>
      <c r="BN236" s="142" t="e">
        <f t="shared" si="300"/>
        <v>#N/A</v>
      </c>
      <c r="BO236" s="142" t="e">
        <f t="shared" si="297"/>
        <v>#N/A</v>
      </c>
      <c r="BP236" s="142" t="e">
        <f t="shared" si="292"/>
        <v>#N/A</v>
      </c>
      <c r="BQ236" s="142" t="e">
        <f>SUM(BP236:$BP$237)</f>
        <v>#N/A</v>
      </c>
      <c r="BR236" s="213" t="e">
        <f t="shared" si="298"/>
        <v>#N/A</v>
      </c>
      <c r="BS236" s="270" t="e">
        <f t="shared" si="293"/>
        <v>#N/A</v>
      </c>
      <c r="BT236" s="515"/>
      <c r="BU236" s="126"/>
      <c r="BV236" s="440"/>
      <c r="BW236" s="2"/>
      <c r="BX236" s="520"/>
      <c r="BY236" s="2"/>
      <c r="BZ236" s="530"/>
      <c r="CA236" s="2"/>
      <c r="CB236" s="555"/>
      <c r="CC236" s="2"/>
      <c r="CD236" s="440"/>
      <c r="CE236" s="2"/>
      <c r="CF236" s="440"/>
      <c r="CG236" s="2"/>
      <c r="CH236" s="440"/>
      <c r="CI236" s="410"/>
    </row>
    <row r="237" spans="1:87" ht="12.75">
      <c r="A237" s="55" t="s">
        <v>86</v>
      </c>
      <c r="B237" s="359" t="e">
        <f>HLOOKUP('HEALTH INEQUALITIES TOOL'!$C$5,LookUpData!$B$1:$CH$256,LookUpData!CN237,FALSE)</f>
        <v>#N/A</v>
      </c>
      <c r="C237" s="2" t="s">
        <v>343</v>
      </c>
      <c r="D237" s="363" t="e">
        <f>LookUpData!CI237*B237</f>
        <v>#N/A</v>
      </c>
      <c r="E237" s="2" t="s">
        <v>350</v>
      </c>
      <c r="F237" s="406"/>
      <c r="G237" s="2"/>
      <c r="H237" s="87"/>
      <c r="I237" s="2"/>
      <c r="J237" s="583"/>
      <c r="K237" s="2"/>
      <c r="L237" s="440"/>
      <c r="M237" s="2"/>
      <c r="N237" s="175"/>
      <c r="O237" s="2"/>
      <c r="P237" s="172"/>
      <c r="Q237" s="44"/>
      <c r="R237" s="124"/>
      <c r="S237" s="2"/>
      <c r="T237" s="124"/>
      <c r="U237" s="2"/>
      <c r="V237" s="453"/>
      <c r="W237" s="44"/>
      <c r="X237" s="468" t="e">
        <f t="shared" si="286"/>
        <v>#N/A</v>
      </c>
      <c r="Y237" s="126" t="s">
        <v>102</v>
      </c>
      <c r="Z237" s="152" t="e">
        <f t="shared" si="287"/>
        <v>#N/A</v>
      </c>
      <c r="AA237" s="142">
        <v>85</v>
      </c>
      <c r="AB237" s="147">
        <v>0.5</v>
      </c>
      <c r="AC237" s="142" t="e">
        <f>2/Z237</f>
        <v>#N/A</v>
      </c>
      <c r="AD237" s="152" t="e">
        <f t="shared" si="288"/>
        <v>#N/A</v>
      </c>
      <c r="AE237" s="152" t="e">
        <f t="shared" si="294"/>
        <v>#N/A</v>
      </c>
      <c r="AF237" s="142" t="e">
        <f t="shared" si="299"/>
        <v>#N/A</v>
      </c>
      <c r="AG237" s="142" t="e">
        <f>AF237</f>
        <v>#N/A</v>
      </c>
      <c r="AH237" s="142" t="e">
        <f>AC237*(AB237*AG237)</f>
        <v>#N/A</v>
      </c>
      <c r="AI237" s="141" t="e">
        <f>SUM(AH237:AH$237)</f>
        <v>#N/A</v>
      </c>
      <c r="AJ237" s="172"/>
      <c r="AK237" s="126"/>
      <c r="AL237" s="453"/>
      <c r="AM237" s="126"/>
      <c r="AN237" s="172"/>
      <c r="AO237" s="164"/>
      <c r="AP237" s="391"/>
      <c r="AQ237" s="126"/>
      <c r="AR237" s="192"/>
      <c r="AS237" s="126"/>
      <c r="AT237" s="565"/>
      <c r="AU237" s="561"/>
      <c r="AV237" s="565"/>
      <c r="AW237" s="561"/>
      <c r="AX237" s="562"/>
      <c r="AY237" s="126"/>
      <c r="AZ237" s="195"/>
      <c r="BA237" s="126"/>
      <c r="BB237" s="172"/>
      <c r="BC237" s="126"/>
      <c r="BD237" s="172"/>
      <c r="BE237" s="126"/>
      <c r="BF237" s="172"/>
      <c r="BG237" s="126"/>
      <c r="BH237" s="142" t="e">
        <f t="shared" si="319"/>
        <v>#N/A</v>
      </c>
      <c r="BI237" s="126" t="s">
        <v>336</v>
      </c>
      <c r="BJ237" s="196" t="e">
        <f t="shared" si="290"/>
        <v>#N/A</v>
      </c>
      <c r="BK237" s="126" t="s">
        <v>338</v>
      </c>
      <c r="BL237" s="152" t="e">
        <f t="shared" si="291"/>
        <v>#N/A</v>
      </c>
      <c r="BM237" s="152" t="e">
        <f t="shared" si="296"/>
        <v>#N/A</v>
      </c>
      <c r="BN237" s="142" t="e">
        <f t="shared" si="300"/>
        <v>#N/A</v>
      </c>
      <c r="BO237" s="142" t="e">
        <f>BN237</f>
        <v>#N/A</v>
      </c>
      <c r="BP237" s="142" t="e">
        <f>AC237*(AB237*BO237)</f>
        <v>#N/A</v>
      </c>
      <c r="BQ237" s="142" t="e">
        <f>SUM(BP237:$BP$237)</f>
        <v>#N/A</v>
      </c>
      <c r="BR237" s="213" t="e">
        <f t="shared" si="298"/>
        <v>#N/A</v>
      </c>
      <c r="BS237" s="270" t="e">
        <f t="shared" si="293"/>
        <v>#N/A</v>
      </c>
      <c r="BT237" s="515"/>
      <c r="BU237" s="126"/>
      <c r="BV237" s="440"/>
      <c r="BW237" s="2"/>
      <c r="BX237" s="520"/>
      <c r="BY237" s="2"/>
      <c r="BZ237" s="530"/>
      <c r="CA237" s="2"/>
      <c r="CB237" s="555"/>
      <c r="CC237" s="2"/>
      <c r="CD237" s="440"/>
      <c r="CE237" s="2"/>
      <c r="CF237" s="440"/>
      <c r="CG237" s="2"/>
      <c r="CH237" s="440"/>
      <c r="CI237" s="410"/>
    </row>
    <row r="238" spans="1:87" ht="12.75">
      <c r="A238" s="55" t="s">
        <v>87</v>
      </c>
      <c r="B238" s="359" t="e">
        <f>HLOOKUP('HEALTH INEQUALITIES TOOL'!$C$5,LookUpData!$B$1:$CH$256,LookUpData!CN238,FALSE)</f>
        <v>#N/A</v>
      </c>
      <c r="C238" s="2" t="s">
        <v>343</v>
      </c>
      <c r="D238" s="363" t="e">
        <f>LookUpData!CI238*B238</f>
        <v>#N/A</v>
      </c>
      <c r="E238" s="2" t="s">
        <v>350</v>
      </c>
      <c r="F238" s="406"/>
      <c r="G238" s="2"/>
      <c r="H238" s="87"/>
      <c r="I238" s="2"/>
      <c r="J238" s="583"/>
      <c r="K238" s="2"/>
      <c r="L238" s="440"/>
      <c r="M238" s="2"/>
      <c r="N238" s="175"/>
      <c r="O238" s="2"/>
      <c r="P238" s="172"/>
      <c r="Q238" s="44"/>
      <c r="R238" s="124"/>
      <c r="S238" s="2"/>
      <c r="T238" s="124"/>
      <c r="U238" s="2"/>
      <c r="V238" s="453"/>
      <c r="W238" s="44"/>
      <c r="X238" s="468" t="e">
        <f t="shared" si="286"/>
        <v>#N/A</v>
      </c>
      <c r="Y238" s="126" t="s">
        <v>102</v>
      </c>
      <c r="Z238" s="152" t="e">
        <f t="shared" si="287"/>
        <v>#N/A</v>
      </c>
      <c r="AA238" s="142">
        <v>0</v>
      </c>
      <c r="AB238" s="147">
        <v>0.1</v>
      </c>
      <c r="AC238" s="142">
        <v>1</v>
      </c>
      <c r="AD238" s="152" t="e">
        <f t="shared" si="288"/>
        <v>#N/A</v>
      </c>
      <c r="AE238" s="152" t="e">
        <f t="shared" si="294"/>
        <v>#N/A</v>
      </c>
      <c r="AF238" s="142">
        <v>100000</v>
      </c>
      <c r="AG238" s="142" t="e">
        <f aca="true" t="shared" si="320" ref="AG238:AG255">AF238-AF239</f>
        <v>#N/A</v>
      </c>
      <c r="AH238" s="142" t="e">
        <f aca="true" t="shared" si="321" ref="AH238:AH255">AC238*(AF239+(AB238*AG238))</f>
        <v>#N/A</v>
      </c>
      <c r="AI238" s="141" t="e">
        <f>SUM(AH238:AH$256)</f>
        <v>#N/A</v>
      </c>
      <c r="AJ238" s="172"/>
      <c r="AK238" s="126"/>
      <c r="AL238" s="453"/>
      <c r="AM238" s="126"/>
      <c r="AN238" s="172"/>
      <c r="AO238" s="164"/>
      <c r="AP238" s="391"/>
      <c r="AQ238" s="126"/>
      <c r="AR238" s="192"/>
      <c r="AS238" s="126"/>
      <c r="AT238" s="565"/>
      <c r="AU238" s="561"/>
      <c r="AV238" s="565"/>
      <c r="AW238" s="561"/>
      <c r="AX238" s="562"/>
      <c r="AY238" s="126"/>
      <c r="AZ238" s="195"/>
      <c r="BA238" s="126"/>
      <c r="BB238" s="172"/>
      <c r="BC238" s="126"/>
      <c r="BD238" s="172"/>
      <c r="BE238" s="126"/>
      <c r="BF238" s="172"/>
      <c r="BG238" s="126"/>
      <c r="BH238" s="142" t="e">
        <f t="shared" si="319"/>
        <v>#N/A</v>
      </c>
      <c r="BI238" s="126" t="s">
        <v>336</v>
      </c>
      <c r="BJ238" s="196" t="e">
        <f t="shared" si="290"/>
        <v>#N/A</v>
      </c>
      <c r="BK238" s="126" t="s">
        <v>338</v>
      </c>
      <c r="BL238" s="152" t="e">
        <f t="shared" si="291"/>
        <v>#N/A</v>
      </c>
      <c r="BM238" s="152" t="e">
        <f t="shared" si="296"/>
        <v>#N/A</v>
      </c>
      <c r="BN238" s="142">
        <v>100000</v>
      </c>
      <c r="BO238" s="142" t="e">
        <f aca="true" t="shared" si="322" ref="BO238:BO255">BN238-BN239</f>
        <v>#N/A</v>
      </c>
      <c r="BP238" s="142" t="e">
        <f aca="true" t="shared" si="323" ref="BP238:BP255">AC238*(BN239+(AB238*BO238))</f>
        <v>#N/A</v>
      </c>
      <c r="BQ238" s="142" t="e">
        <f>SUM(BP238:$BP$256)</f>
        <v>#N/A</v>
      </c>
      <c r="BR238" s="213" t="e">
        <f t="shared" si="298"/>
        <v>#N/A</v>
      </c>
      <c r="BS238" s="270" t="e">
        <f t="shared" si="293"/>
        <v>#N/A</v>
      </c>
      <c r="BT238" s="515"/>
      <c r="BU238" s="126"/>
      <c r="BV238" s="440"/>
      <c r="BW238" s="2"/>
      <c r="BX238" s="520"/>
      <c r="BY238" s="2"/>
      <c r="BZ238" s="530"/>
      <c r="CA238" s="2"/>
      <c r="CB238" s="555"/>
      <c r="CC238" s="2"/>
      <c r="CD238" s="440"/>
      <c r="CE238" s="2"/>
      <c r="CF238" s="440"/>
      <c r="CG238" s="2"/>
      <c r="CH238" s="440"/>
      <c r="CI238" s="410"/>
    </row>
    <row r="239" spans="1:87" ht="12.75">
      <c r="A239" s="55" t="s">
        <v>88</v>
      </c>
      <c r="B239" s="359" t="e">
        <f>HLOOKUP('HEALTH INEQUALITIES TOOL'!$C$5,LookUpData!$B$1:$CH$256,LookUpData!CN239,FALSE)</f>
        <v>#N/A</v>
      </c>
      <c r="C239" s="2" t="s">
        <v>343</v>
      </c>
      <c r="D239" s="363" t="e">
        <f>LookUpData!CI239*B239</f>
        <v>#N/A</v>
      </c>
      <c r="E239" s="2" t="s">
        <v>350</v>
      </c>
      <c r="F239" s="406"/>
      <c r="G239" s="2"/>
      <c r="H239" s="87"/>
      <c r="I239" s="2"/>
      <c r="J239" s="583"/>
      <c r="K239" s="2"/>
      <c r="L239" s="440"/>
      <c r="M239" s="2"/>
      <c r="N239" s="175"/>
      <c r="O239" s="2"/>
      <c r="P239" s="172"/>
      <c r="Q239" s="44"/>
      <c r="R239" s="124"/>
      <c r="S239" s="2"/>
      <c r="T239" s="124"/>
      <c r="U239" s="2"/>
      <c r="V239" s="453"/>
      <c r="W239" s="44"/>
      <c r="X239" s="468" t="e">
        <f t="shared" si="286"/>
        <v>#N/A</v>
      </c>
      <c r="Y239" s="126" t="s">
        <v>102</v>
      </c>
      <c r="Z239" s="152" t="e">
        <f t="shared" si="287"/>
        <v>#N/A</v>
      </c>
      <c r="AA239" s="142">
        <v>1</v>
      </c>
      <c r="AB239" s="147">
        <v>0.5</v>
      </c>
      <c r="AC239" s="142">
        <v>4</v>
      </c>
      <c r="AD239" s="152" t="e">
        <f t="shared" si="288"/>
        <v>#N/A</v>
      </c>
      <c r="AE239" s="152" t="e">
        <f t="shared" si="294"/>
        <v>#N/A</v>
      </c>
      <c r="AF239" s="142" t="e">
        <f>AF238*AE238</f>
        <v>#N/A</v>
      </c>
      <c r="AG239" s="142" t="e">
        <f t="shared" si="320"/>
        <v>#N/A</v>
      </c>
      <c r="AH239" s="142" t="e">
        <f t="shared" si="321"/>
        <v>#N/A</v>
      </c>
      <c r="AI239" s="141" t="e">
        <f>SUM(AH239:AH$256)</f>
        <v>#N/A</v>
      </c>
      <c r="AJ239" s="172"/>
      <c r="AK239" s="126"/>
      <c r="AL239" s="453"/>
      <c r="AM239" s="126"/>
      <c r="AN239" s="172"/>
      <c r="AO239" s="164"/>
      <c r="AP239" s="391"/>
      <c r="AQ239" s="126"/>
      <c r="AR239" s="192"/>
      <c r="AS239" s="126"/>
      <c r="AT239" s="565"/>
      <c r="AU239" s="561"/>
      <c r="AV239" s="565"/>
      <c r="AW239" s="561"/>
      <c r="AX239" s="562"/>
      <c r="AY239" s="126"/>
      <c r="AZ239" s="195"/>
      <c r="BA239" s="126"/>
      <c r="BB239" s="172"/>
      <c r="BC239" s="126"/>
      <c r="BD239" s="172"/>
      <c r="BE239" s="126"/>
      <c r="BF239" s="172"/>
      <c r="BG239" s="126"/>
      <c r="BH239" s="142" t="e">
        <f t="shared" si="319"/>
        <v>#N/A</v>
      </c>
      <c r="BI239" s="126" t="s">
        <v>336</v>
      </c>
      <c r="BJ239" s="196" t="e">
        <f t="shared" si="290"/>
        <v>#N/A</v>
      </c>
      <c r="BK239" s="126" t="s">
        <v>338</v>
      </c>
      <c r="BL239" s="152" t="e">
        <f t="shared" si="291"/>
        <v>#N/A</v>
      </c>
      <c r="BM239" s="152" t="e">
        <f t="shared" si="296"/>
        <v>#N/A</v>
      </c>
      <c r="BN239" s="142" t="e">
        <f>BN238*BM238</f>
        <v>#N/A</v>
      </c>
      <c r="BO239" s="142" t="e">
        <f t="shared" si="322"/>
        <v>#N/A</v>
      </c>
      <c r="BP239" s="142" t="e">
        <f t="shared" si="323"/>
        <v>#N/A</v>
      </c>
      <c r="BQ239" s="142" t="e">
        <f>SUM(BP239:$BP$256)</f>
        <v>#N/A</v>
      </c>
      <c r="BR239" s="213" t="e">
        <f t="shared" si="298"/>
        <v>#N/A</v>
      </c>
      <c r="BS239" s="270" t="e">
        <f t="shared" si="293"/>
        <v>#N/A</v>
      </c>
      <c r="BT239" s="515"/>
      <c r="BU239" s="126"/>
      <c r="BV239" s="440"/>
      <c r="BW239" s="2"/>
      <c r="BX239" s="520"/>
      <c r="BY239" s="2"/>
      <c r="BZ239" s="530"/>
      <c r="CA239" s="2"/>
      <c r="CB239" s="555"/>
      <c r="CC239" s="2"/>
      <c r="CD239" s="440"/>
      <c r="CE239" s="2"/>
      <c r="CF239" s="440"/>
      <c r="CG239" s="2"/>
      <c r="CH239" s="440"/>
      <c r="CI239" s="410"/>
    </row>
    <row r="240" spans="1:87" ht="12.75">
      <c r="A240" s="55" t="s">
        <v>89</v>
      </c>
      <c r="B240" s="359" t="e">
        <f>HLOOKUP('HEALTH INEQUALITIES TOOL'!$C$5,LookUpData!$B$1:$CH$256,LookUpData!CN240,FALSE)</f>
        <v>#N/A</v>
      </c>
      <c r="C240" s="2" t="s">
        <v>343</v>
      </c>
      <c r="D240" s="363" t="e">
        <f>LookUpData!CI240*B240</f>
        <v>#N/A</v>
      </c>
      <c r="E240" s="2" t="s">
        <v>350</v>
      </c>
      <c r="F240" s="406"/>
      <c r="G240" s="2"/>
      <c r="H240" s="87"/>
      <c r="I240" s="2"/>
      <c r="J240" s="583"/>
      <c r="K240" s="2"/>
      <c r="L240" s="440"/>
      <c r="M240" s="2"/>
      <c r="N240" s="175"/>
      <c r="O240" s="2"/>
      <c r="P240" s="172"/>
      <c r="Q240" s="44"/>
      <c r="R240" s="124"/>
      <c r="S240" s="2"/>
      <c r="T240" s="124"/>
      <c r="U240" s="2"/>
      <c r="V240" s="453"/>
      <c r="W240" s="44"/>
      <c r="X240" s="468" t="e">
        <f t="shared" si="286"/>
        <v>#N/A</v>
      </c>
      <c r="Y240" s="126" t="s">
        <v>102</v>
      </c>
      <c r="Z240" s="152" t="e">
        <f t="shared" si="287"/>
        <v>#N/A</v>
      </c>
      <c r="AA240" s="142">
        <v>5</v>
      </c>
      <c r="AB240" s="147">
        <v>0.5</v>
      </c>
      <c r="AC240" s="142">
        <v>5</v>
      </c>
      <c r="AD240" s="152" t="e">
        <f t="shared" si="288"/>
        <v>#N/A</v>
      </c>
      <c r="AE240" s="152" t="e">
        <f t="shared" si="294"/>
        <v>#N/A</v>
      </c>
      <c r="AF240" s="142" t="e">
        <f aca="true" t="shared" si="324" ref="AF240:AF256">AF239*AE239</f>
        <v>#N/A</v>
      </c>
      <c r="AG240" s="142" t="e">
        <f t="shared" si="320"/>
        <v>#N/A</v>
      </c>
      <c r="AH240" s="142" t="e">
        <f t="shared" si="321"/>
        <v>#N/A</v>
      </c>
      <c r="AI240" s="141" t="e">
        <f>SUM(AH240:AH$256)</f>
        <v>#N/A</v>
      </c>
      <c r="AJ240" s="172"/>
      <c r="AK240" s="126"/>
      <c r="AL240" s="453"/>
      <c r="AM240" s="126"/>
      <c r="AN240" s="172"/>
      <c r="AO240" s="164"/>
      <c r="AP240" s="391"/>
      <c r="AQ240" s="126"/>
      <c r="AR240" s="192"/>
      <c r="AS240" s="126"/>
      <c r="AT240" s="565"/>
      <c r="AU240" s="561"/>
      <c r="AV240" s="565"/>
      <c r="AW240" s="561"/>
      <c r="AX240" s="562"/>
      <c r="AY240" s="126"/>
      <c r="AZ240" s="195"/>
      <c r="BA240" s="126"/>
      <c r="BB240" s="172"/>
      <c r="BC240" s="126"/>
      <c r="BD240" s="172"/>
      <c r="BE240" s="126"/>
      <c r="BF240" s="172"/>
      <c r="BG240" s="126"/>
      <c r="BH240" s="142" t="e">
        <f t="shared" si="319"/>
        <v>#N/A</v>
      </c>
      <c r="BI240" s="126" t="s">
        <v>336</v>
      </c>
      <c r="BJ240" s="196" t="e">
        <f t="shared" si="290"/>
        <v>#N/A</v>
      </c>
      <c r="BK240" s="126" t="s">
        <v>338</v>
      </c>
      <c r="BL240" s="152" t="e">
        <f t="shared" si="291"/>
        <v>#N/A</v>
      </c>
      <c r="BM240" s="152" t="e">
        <f t="shared" si="296"/>
        <v>#N/A</v>
      </c>
      <c r="BN240" s="142" t="e">
        <f aca="true" t="shared" si="325" ref="BN240:BN256">BN239*BM239</f>
        <v>#N/A</v>
      </c>
      <c r="BO240" s="142" t="e">
        <f t="shared" si="322"/>
        <v>#N/A</v>
      </c>
      <c r="BP240" s="142" t="e">
        <f t="shared" si="323"/>
        <v>#N/A</v>
      </c>
      <c r="BQ240" s="142" t="e">
        <f>SUM(BP240:$BP$256)</f>
        <v>#N/A</v>
      </c>
      <c r="BR240" s="213" t="e">
        <f t="shared" si="298"/>
        <v>#N/A</v>
      </c>
      <c r="BS240" s="270" t="e">
        <f t="shared" si="293"/>
        <v>#N/A</v>
      </c>
      <c r="BT240" s="515"/>
      <c r="BU240" s="126"/>
      <c r="BV240" s="440"/>
      <c r="BW240" s="2"/>
      <c r="BX240" s="520"/>
      <c r="BY240" s="2"/>
      <c r="BZ240" s="530"/>
      <c r="CA240" s="2"/>
      <c r="CB240" s="555"/>
      <c r="CC240" s="2"/>
      <c r="CD240" s="440"/>
      <c r="CE240" s="2"/>
      <c r="CF240" s="440"/>
      <c r="CG240" s="2"/>
      <c r="CH240" s="440"/>
      <c r="CI240" s="410"/>
    </row>
    <row r="241" spans="1:87" ht="12.75">
      <c r="A241" s="55" t="s">
        <v>90</v>
      </c>
      <c r="B241" s="359" t="e">
        <f>HLOOKUP('HEALTH INEQUALITIES TOOL'!$C$5,LookUpData!$B$1:$CH$256,LookUpData!CN241,FALSE)</f>
        <v>#N/A</v>
      </c>
      <c r="C241" s="2" t="s">
        <v>343</v>
      </c>
      <c r="D241" s="363" t="e">
        <f>LookUpData!CI241*B241</f>
        <v>#N/A</v>
      </c>
      <c r="E241" s="2" t="s">
        <v>350</v>
      </c>
      <c r="F241" s="406"/>
      <c r="G241" s="2"/>
      <c r="H241" s="87"/>
      <c r="I241" s="2"/>
      <c r="J241" s="583"/>
      <c r="K241" s="2"/>
      <c r="L241" s="440"/>
      <c r="M241" s="2"/>
      <c r="N241" s="175"/>
      <c r="O241" s="2"/>
      <c r="P241" s="172"/>
      <c r="Q241" s="44"/>
      <c r="R241" s="124"/>
      <c r="S241" s="2"/>
      <c r="T241" s="124"/>
      <c r="U241" s="2"/>
      <c r="V241" s="453"/>
      <c r="W241" s="44"/>
      <c r="X241" s="468" t="e">
        <f t="shared" si="286"/>
        <v>#N/A</v>
      </c>
      <c r="Y241" s="126" t="s">
        <v>102</v>
      </c>
      <c r="Z241" s="152" t="e">
        <f t="shared" si="287"/>
        <v>#N/A</v>
      </c>
      <c r="AA241" s="142">
        <v>10</v>
      </c>
      <c r="AB241" s="147">
        <v>0.5</v>
      </c>
      <c r="AC241" s="142">
        <v>5</v>
      </c>
      <c r="AD241" s="152" t="e">
        <f t="shared" si="288"/>
        <v>#N/A</v>
      </c>
      <c r="AE241" s="152" t="e">
        <f t="shared" si="294"/>
        <v>#N/A</v>
      </c>
      <c r="AF241" s="142" t="e">
        <f t="shared" si="324"/>
        <v>#N/A</v>
      </c>
      <c r="AG241" s="142" t="e">
        <f t="shared" si="320"/>
        <v>#N/A</v>
      </c>
      <c r="AH241" s="142" t="e">
        <f t="shared" si="321"/>
        <v>#N/A</v>
      </c>
      <c r="AI241" s="141" t="e">
        <f>SUM(AH241:AH$256)</f>
        <v>#N/A</v>
      </c>
      <c r="AJ241" s="172"/>
      <c r="AK241" s="126"/>
      <c r="AL241" s="453"/>
      <c r="AM241" s="126"/>
      <c r="AN241" s="172"/>
      <c r="AO241" s="164"/>
      <c r="AP241" s="391"/>
      <c r="AQ241" s="126"/>
      <c r="AR241" s="192"/>
      <c r="AS241" s="126"/>
      <c r="AT241" s="565"/>
      <c r="AU241" s="561"/>
      <c r="AV241" s="565"/>
      <c r="AW241" s="561"/>
      <c r="AX241" s="562"/>
      <c r="AY241" s="126"/>
      <c r="AZ241" s="195"/>
      <c r="BA241" s="126"/>
      <c r="BB241" s="172"/>
      <c r="BC241" s="126"/>
      <c r="BD241" s="172"/>
      <c r="BE241" s="126"/>
      <c r="BF241" s="172"/>
      <c r="BG241" s="126"/>
      <c r="BH241" s="142" t="e">
        <f t="shared" si="319"/>
        <v>#N/A</v>
      </c>
      <c r="BI241" s="126" t="s">
        <v>336</v>
      </c>
      <c r="BJ241" s="196" t="e">
        <f t="shared" si="290"/>
        <v>#N/A</v>
      </c>
      <c r="BK241" s="126" t="s">
        <v>338</v>
      </c>
      <c r="BL241" s="152" t="e">
        <f t="shared" si="291"/>
        <v>#N/A</v>
      </c>
      <c r="BM241" s="152" t="e">
        <f t="shared" si="296"/>
        <v>#N/A</v>
      </c>
      <c r="BN241" s="142" t="e">
        <f t="shared" si="325"/>
        <v>#N/A</v>
      </c>
      <c r="BO241" s="142" t="e">
        <f t="shared" si="322"/>
        <v>#N/A</v>
      </c>
      <c r="BP241" s="142" t="e">
        <f t="shared" si="323"/>
        <v>#N/A</v>
      </c>
      <c r="BQ241" s="142" t="e">
        <f>SUM(BP241:$BP$256)</f>
        <v>#N/A</v>
      </c>
      <c r="BR241" s="213" t="e">
        <f t="shared" si="298"/>
        <v>#N/A</v>
      </c>
      <c r="BS241" s="270" t="e">
        <f t="shared" si="293"/>
        <v>#N/A</v>
      </c>
      <c r="BT241" s="515"/>
      <c r="BU241" s="126"/>
      <c r="BV241" s="440"/>
      <c r="BW241" s="2"/>
      <c r="BX241" s="520"/>
      <c r="BY241" s="2"/>
      <c r="BZ241" s="530"/>
      <c r="CA241" s="2"/>
      <c r="CB241" s="555"/>
      <c r="CC241" s="2"/>
      <c r="CD241" s="440"/>
      <c r="CE241" s="2"/>
      <c r="CF241" s="440"/>
      <c r="CG241" s="2"/>
      <c r="CH241" s="440"/>
      <c r="CI241" s="410"/>
    </row>
    <row r="242" spans="1:87" ht="12.75">
      <c r="A242" s="55" t="s">
        <v>42</v>
      </c>
      <c r="B242" s="359" t="e">
        <f>HLOOKUP('HEALTH INEQUALITIES TOOL'!$C$5,LookUpData!$B$1:$CH$256,LookUpData!CN242,FALSE)</f>
        <v>#N/A</v>
      </c>
      <c r="C242" s="2" t="s">
        <v>343</v>
      </c>
      <c r="D242" s="363" t="e">
        <f>LookUpData!CI242*B242</f>
        <v>#N/A</v>
      </c>
      <c r="E242" s="2" t="s">
        <v>350</v>
      </c>
      <c r="F242" s="406"/>
      <c r="G242" s="2"/>
      <c r="H242" s="87"/>
      <c r="I242" s="2"/>
      <c r="J242" s="583"/>
      <c r="K242" s="2"/>
      <c r="L242" s="440"/>
      <c r="M242" s="2"/>
      <c r="N242" s="175"/>
      <c r="O242" s="2"/>
      <c r="P242" s="172"/>
      <c r="Q242" s="44"/>
      <c r="R242" s="124"/>
      <c r="S242" s="2"/>
      <c r="T242" s="124"/>
      <c r="U242" s="2"/>
      <c r="V242" s="453"/>
      <c r="W242" s="44"/>
      <c r="X242" s="468" t="e">
        <f t="shared" si="286"/>
        <v>#N/A</v>
      </c>
      <c r="Y242" s="126" t="s">
        <v>102</v>
      </c>
      <c r="Z242" s="152" t="e">
        <f t="shared" si="287"/>
        <v>#N/A</v>
      </c>
      <c r="AA242" s="142">
        <v>15</v>
      </c>
      <c r="AB242" s="147">
        <v>0.5</v>
      </c>
      <c r="AC242" s="142">
        <v>5</v>
      </c>
      <c r="AD242" s="152" t="e">
        <f t="shared" si="288"/>
        <v>#N/A</v>
      </c>
      <c r="AE242" s="152" t="e">
        <f t="shared" si="294"/>
        <v>#N/A</v>
      </c>
      <c r="AF242" s="142" t="e">
        <f t="shared" si="324"/>
        <v>#N/A</v>
      </c>
      <c r="AG242" s="142" t="e">
        <f t="shared" si="320"/>
        <v>#N/A</v>
      </c>
      <c r="AH242" s="142" t="e">
        <f t="shared" si="321"/>
        <v>#N/A</v>
      </c>
      <c r="AI242" s="141" t="e">
        <f>SUM(AH242:AH$256)</f>
        <v>#N/A</v>
      </c>
      <c r="AJ242" s="172"/>
      <c r="AK242" s="126"/>
      <c r="AL242" s="453"/>
      <c r="AM242" s="126"/>
      <c r="AN242" s="172"/>
      <c r="AO242" s="164"/>
      <c r="AP242" s="391"/>
      <c r="AQ242" s="126"/>
      <c r="AR242" s="192"/>
      <c r="AS242" s="126"/>
      <c r="AT242" s="565"/>
      <c r="AU242" s="561"/>
      <c r="AV242" s="565"/>
      <c r="AW242" s="561"/>
      <c r="AX242" s="562"/>
      <c r="AY242" s="126"/>
      <c r="AZ242" s="195"/>
      <c r="BA242" s="126"/>
      <c r="BB242" s="172"/>
      <c r="BC242" s="126"/>
      <c r="BD242" s="172"/>
      <c r="BE242" s="126"/>
      <c r="BF242" s="172"/>
      <c r="BG242" s="126"/>
      <c r="BH242" s="142" t="e">
        <f t="shared" si="319"/>
        <v>#N/A</v>
      </c>
      <c r="BI242" s="126" t="s">
        <v>336</v>
      </c>
      <c r="BJ242" s="196" t="e">
        <f t="shared" si="290"/>
        <v>#N/A</v>
      </c>
      <c r="BK242" s="126" t="s">
        <v>338</v>
      </c>
      <c r="BL242" s="152" t="e">
        <f t="shared" si="291"/>
        <v>#N/A</v>
      </c>
      <c r="BM242" s="152" t="e">
        <f t="shared" si="296"/>
        <v>#N/A</v>
      </c>
      <c r="BN242" s="142" t="e">
        <f t="shared" si="325"/>
        <v>#N/A</v>
      </c>
      <c r="BO242" s="142" t="e">
        <f t="shared" si="322"/>
        <v>#N/A</v>
      </c>
      <c r="BP242" s="142" t="e">
        <f t="shared" si="323"/>
        <v>#N/A</v>
      </c>
      <c r="BQ242" s="142" t="e">
        <f>SUM(BP242:$BP$256)</f>
        <v>#N/A</v>
      </c>
      <c r="BR242" s="213" t="e">
        <f t="shared" si="298"/>
        <v>#N/A</v>
      </c>
      <c r="BS242" s="270" t="e">
        <f t="shared" si="293"/>
        <v>#N/A</v>
      </c>
      <c r="BT242" s="515"/>
      <c r="BU242" s="126"/>
      <c r="BV242" s="440"/>
      <c r="BW242" s="2"/>
      <c r="BX242" s="520"/>
      <c r="BY242" s="2"/>
      <c r="BZ242" s="530"/>
      <c r="CA242" s="2"/>
      <c r="CB242" s="555"/>
      <c r="CC242" s="2"/>
      <c r="CD242" s="440"/>
      <c r="CE242" s="2"/>
      <c r="CF242" s="440"/>
      <c r="CG242" s="2"/>
      <c r="CH242" s="440"/>
      <c r="CI242" s="410"/>
    </row>
    <row r="243" spans="1:87" ht="12.75">
      <c r="A243" s="55" t="s">
        <v>43</v>
      </c>
      <c r="B243" s="359" t="e">
        <f>HLOOKUP('HEALTH INEQUALITIES TOOL'!$C$5,LookUpData!$B$1:$CH$256,LookUpData!CN243,FALSE)</f>
        <v>#N/A</v>
      </c>
      <c r="C243" s="2" t="s">
        <v>343</v>
      </c>
      <c r="D243" s="363" t="e">
        <f>LookUpData!CI243*B243</f>
        <v>#N/A</v>
      </c>
      <c r="E243" s="2" t="s">
        <v>350</v>
      </c>
      <c r="F243" s="401" t="e">
        <f>B243</f>
        <v>#N/A</v>
      </c>
      <c r="G243" s="2"/>
      <c r="H243" s="88">
        <v>0.177</v>
      </c>
      <c r="I243" s="2" t="s">
        <v>134</v>
      </c>
      <c r="J243" s="585">
        <v>0.4</v>
      </c>
      <c r="K243" s="2" t="s">
        <v>300</v>
      </c>
      <c r="L243" s="435" t="s">
        <v>117</v>
      </c>
      <c r="M243" s="2"/>
      <c r="N243" s="429">
        <f aca="true" t="shared" si="326" ref="N243:N253">H243*L$22</f>
        <v>0.13194545454545453</v>
      </c>
      <c r="O243" s="2" t="s">
        <v>137</v>
      </c>
      <c r="P243" s="168" t="e">
        <f aca="true" t="shared" si="327" ref="P243:P253">N243*F243</f>
        <v>#N/A</v>
      </c>
      <c r="Q243" s="44" t="s">
        <v>138</v>
      </c>
      <c r="R243" s="125" t="e">
        <f aca="true" t="shared" si="328" ref="R243:R253">P243*($R$3/$P$3)</f>
        <v>#N/A</v>
      </c>
      <c r="S243" s="2" t="s">
        <v>146</v>
      </c>
      <c r="T243" s="119" t="e">
        <f aca="true" t="shared" si="329" ref="T243:T253">R243*J243</f>
        <v>#N/A</v>
      </c>
      <c r="U243" s="2" t="s">
        <v>105</v>
      </c>
      <c r="V243" s="444" t="s">
        <v>117</v>
      </c>
      <c r="W243" s="44"/>
      <c r="X243" s="468" t="e">
        <f t="shared" si="286"/>
        <v>#N/A</v>
      </c>
      <c r="Y243" s="126" t="s">
        <v>102</v>
      </c>
      <c r="Z243" s="152" t="e">
        <f t="shared" si="287"/>
        <v>#N/A</v>
      </c>
      <c r="AA243" s="142">
        <v>20</v>
      </c>
      <c r="AB243" s="147">
        <v>0.5</v>
      </c>
      <c r="AC243" s="142">
        <v>5</v>
      </c>
      <c r="AD243" s="152" t="e">
        <f t="shared" si="288"/>
        <v>#N/A</v>
      </c>
      <c r="AE243" s="152" t="e">
        <f t="shared" si="294"/>
        <v>#N/A</v>
      </c>
      <c r="AF243" s="142" t="e">
        <f t="shared" si="324"/>
        <v>#N/A</v>
      </c>
      <c r="AG243" s="142" t="e">
        <f t="shared" si="320"/>
        <v>#N/A</v>
      </c>
      <c r="AH243" s="142" t="e">
        <f t="shared" si="321"/>
        <v>#N/A</v>
      </c>
      <c r="AI243" s="141" t="e">
        <f>SUM(AH243:AH$256)</f>
        <v>#N/A</v>
      </c>
      <c r="AJ243" s="168" t="e">
        <f>IF(P243=0,0,((P243-R243)*(AJ$8/(P$8-R$8))))</f>
        <v>#N/A</v>
      </c>
      <c r="AK243" s="126" t="s">
        <v>320</v>
      </c>
      <c r="AL243" s="444" t="s">
        <v>117</v>
      </c>
      <c r="AM243" s="126"/>
      <c r="AN243" s="168" t="e">
        <f aca="true" t="shared" si="330" ref="AN243:AN253">AJ243*J243</f>
        <v>#N/A</v>
      </c>
      <c r="AO243" s="164" t="s">
        <v>105</v>
      </c>
      <c r="AP243" s="387">
        <v>1.39</v>
      </c>
      <c r="AQ243" s="126" t="s">
        <v>323</v>
      </c>
      <c r="AR243" s="187">
        <f aca="true" t="shared" si="331" ref="AR243:AR253">(N243*(AP243-1))/(1+(N243*(AP243-1)))</f>
        <v>0.04894032065928147</v>
      </c>
      <c r="AS243" s="2" t="s">
        <v>325</v>
      </c>
      <c r="AT243" s="563" t="e">
        <f aca="true" t="shared" si="332" ref="AT243:AT253">Z243-(AR243*Z243)</f>
        <v>#N/A</v>
      </c>
      <c r="AU243" s="561" t="s">
        <v>327</v>
      </c>
      <c r="AV243" s="563" t="e">
        <f>AP243*AT243</f>
        <v>#N/A</v>
      </c>
      <c r="AW243" s="561" t="s">
        <v>327</v>
      </c>
      <c r="AX243" s="564" t="e">
        <f>AV243-(AV243*0.104)</f>
        <v>#N/A</v>
      </c>
      <c r="AY243" s="126" t="s">
        <v>329</v>
      </c>
      <c r="AZ243" s="140" t="e">
        <f aca="true" t="shared" si="333" ref="AZ243:AZ253">AN243-T243</f>
        <v>#N/A</v>
      </c>
      <c r="BA243" s="126" t="s">
        <v>331</v>
      </c>
      <c r="BB243" s="147" t="e">
        <f>AZ243*AX243</f>
        <v>#N/A</v>
      </c>
      <c r="BC243" s="126" t="s">
        <v>333</v>
      </c>
      <c r="BD243" s="147" t="e">
        <f aca="true" t="shared" si="334" ref="BD243:BD253">AV243*(P243-AZ243)</f>
        <v>#N/A</v>
      </c>
      <c r="BE243" s="126" t="s">
        <v>334</v>
      </c>
      <c r="BF243" s="142" t="e">
        <f aca="true" t="shared" si="335" ref="BF243:BF253">AT243*(F243-P243)</f>
        <v>#N/A</v>
      </c>
      <c r="BG243" s="126" t="s">
        <v>331</v>
      </c>
      <c r="BH243" s="142" t="e">
        <f>IF(B243=0,0,SUM(BB243:BF243))</f>
        <v>#N/A</v>
      </c>
      <c r="BI243" s="126" t="s">
        <v>337</v>
      </c>
      <c r="BJ243" s="196" t="e">
        <f t="shared" si="290"/>
        <v>#N/A</v>
      </c>
      <c r="BK243" s="126" t="s">
        <v>338</v>
      </c>
      <c r="BL243" s="152" t="e">
        <f t="shared" si="291"/>
        <v>#N/A</v>
      </c>
      <c r="BM243" s="152" t="e">
        <f t="shared" si="296"/>
        <v>#N/A</v>
      </c>
      <c r="BN243" s="142" t="e">
        <f t="shared" si="325"/>
        <v>#N/A</v>
      </c>
      <c r="BO243" s="142" t="e">
        <f t="shared" si="322"/>
        <v>#N/A</v>
      </c>
      <c r="BP243" s="142" t="e">
        <f t="shared" si="323"/>
        <v>#N/A</v>
      </c>
      <c r="BQ243" s="142" t="e">
        <f>SUM(BP243:$BP$256)</f>
        <v>#N/A</v>
      </c>
      <c r="BR243" s="213" t="e">
        <f t="shared" si="298"/>
        <v>#N/A</v>
      </c>
      <c r="BS243" s="270" t="e">
        <f t="shared" si="293"/>
        <v>#N/A</v>
      </c>
      <c r="BT243" s="514">
        <v>25.3</v>
      </c>
      <c r="BU243" s="2" t="s">
        <v>340</v>
      </c>
      <c r="BV243" s="435" t="s">
        <v>117</v>
      </c>
      <c r="BW243" s="2"/>
      <c r="BX243" s="518">
        <f aca="true" t="shared" si="336" ref="BX243:BX253">BT243*BV$22</f>
        <v>24.358862144420133</v>
      </c>
      <c r="BY243" s="2" t="s">
        <v>292</v>
      </c>
      <c r="BZ243" s="531" t="e">
        <f>BX243*B243</f>
        <v>#N/A</v>
      </c>
      <c r="CA243" s="2" t="s">
        <v>290</v>
      </c>
      <c r="CB243" s="553" t="s">
        <v>117</v>
      </c>
      <c r="CC243" s="2"/>
      <c r="CD243" s="435" t="s">
        <v>117</v>
      </c>
      <c r="CE243" s="2"/>
      <c r="CF243" s="435" t="s">
        <v>117</v>
      </c>
      <c r="CG243" s="2"/>
      <c r="CH243" s="435" t="s">
        <v>117</v>
      </c>
      <c r="CI243" s="410"/>
    </row>
    <row r="244" spans="1:87" ht="12.75">
      <c r="A244" s="55" t="s">
        <v>44</v>
      </c>
      <c r="B244" s="359" t="e">
        <f>HLOOKUP('HEALTH INEQUALITIES TOOL'!$C$5,LookUpData!$B$1:$CH$256,LookUpData!CN244,FALSE)</f>
        <v>#N/A</v>
      </c>
      <c r="C244" s="2" t="s">
        <v>343</v>
      </c>
      <c r="D244" s="363" t="e">
        <f>LookUpData!CI244*B244</f>
        <v>#N/A</v>
      </c>
      <c r="E244" s="2" t="s">
        <v>350</v>
      </c>
      <c r="F244" s="401" t="e">
        <f aca="true" t="shared" si="337" ref="F244:F253">B244</f>
        <v>#N/A</v>
      </c>
      <c r="G244" s="2"/>
      <c r="H244" s="88">
        <v>0.209</v>
      </c>
      <c r="I244" s="2" t="s">
        <v>134</v>
      </c>
      <c r="J244" s="585">
        <v>0.4</v>
      </c>
      <c r="K244" s="2" t="s">
        <v>300</v>
      </c>
      <c r="L244" s="435" t="s">
        <v>117</v>
      </c>
      <c r="M244" s="2"/>
      <c r="N244" s="429">
        <f t="shared" si="326"/>
        <v>0.15579999999999997</v>
      </c>
      <c r="O244" s="2" t="s">
        <v>137</v>
      </c>
      <c r="P244" s="168" t="e">
        <f>N244*F244</f>
        <v>#N/A</v>
      </c>
      <c r="Q244" s="44" t="s">
        <v>138</v>
      </c>
      <c r="R244" s="125" t="e">
        <f t="shared" si="328"/>
        <v>#N/A</v>
      </c>
      <c r="S244" s="2" t="s">
        <v>146</v>
      </c>
      <c r="T244" s="119" t="e">
        <f t="shared" si="329"/>
        <v>#N/A</v>
      </c>
      <c r="U244" s="2" t="s">
        <v>105</v>
      </c>
      <c r="V244" s="444" t="s">
        <v>117</v>
      </c>
      <c r="W244" s="44"/>
      <c r="X244" s="468" t="e">
        <f t="shared" si="286"/>
        <v>#N/A</v>
      </c>
      <c r="Y244" s="126" t="s">
        <v>102</v>
      </c>
      <c r="Z244" s="152" t="e">
        <f t="shared" si="287"/>
        <v>#N/A</v>
      </c>
      <c r="AA244" s="142">
        <v>25</v>
      </c>
      <c r="AB244" s="147">
        <v>0.5</v>
      </c>
      <c r="AC244" s="142">
        <v>5</v>
      </c>
      <c r="AD244" s="152" t="e">
        <f t="shared" si="288"/>
        <v>#N/A</v>
      </c>
      <c r="AE244" s="152" t="e">
        <f t="shared" si="294"/>
        <v>#N/A</v>
      </c>
      <c r="AF244" s="142" t="e">
        <f t="shared" si="324"/>
        <v>#N/A</v>
      </c>
      <c r="AG244" s="142" t="e">
        <f t="shared" si="320"/>
        <v>#N/A</v>
      </c>
      <c r="AH244" s="142" t="e">
        <f t="shared" si="321"/>
        <v>#N/A</v>
      </c>
      <c r="AI244" s="141" t="e">
        <f>SUM(AH244:AH$256)</f>
        <v>#N/A</v>
      </c>
      <c r="AJ244" s="168" t="e">
        <f aca="true" t="shared" si="338" ref="AJ244:AJ253">IF(P244=0,0,((P244-R244)*(AJ$8/(P$8-R$8))))</f>
        <v>#N/A</v>
      </c>
      <c r="AK244" s="126" t="s">
        <v>320</v>
      </c>
      <c r="AL244" s="444" t="s">
        <v>117</v>
      </c>
      <c r="AM244" s="126"/>
      <c r="AN244" s="168" t="e">
        <f t="shared" si="330"/>
        <v>#N/A</v>
      </c>
      <c r="AO244" s="164" t="s">
        <v>105</v>
      </c>
      <c r="AP244" s="387">
        <v>1.39</v>
      </c>
      <c r="AQ244" s="126" t="s">
        <v>323</v>
      </c>
      <c r="AR244" s="187">
        <f t="shared" si="331"/>
        <v>0.05728146370250817</v>
      </c>
      <c r="AS244" s="2" t="s">
        <v>325</v>
      </c>
      <c r="AT244" s="563" t="e">
        <f t="shared" si="332"/>
        <v>#N/A</v>
      </c>
      <c r="AU244" s="561" t="s">
        <v>327</v>
      </c>
      <c r="AV244" s="563" t="e">
        <f aca="true" t="shared" si="339" ref="AV244:AV253">AP244*AT244</f>
        <v>#N/A</v>
      </c>
      <c r="AW244" s="561" t="s">
        <v>327</v>
      </c>
      <c r="AX244" s="564" t="e">
        <f aca="true" t="shared" si="340" ref="AX244:AX253">AV244-(AV244*0.104)</f>
        <v>#N/A</v>
      </c>
      <c r="AY244" s="126" t="s">
        <v>329</v>
      </c>
      <c r="AZ244" s="140" t="e">
        <f t="shared" si="333"/>
        <v>#N/A</v>
      </c>
      <c r="BA244" s="126" t="s">
        <v>331</v>
      </c>
      <c r="BB244" s="147" t="e">
        <f aca="true" t="shared" si="341" ref="BB244:BB253">AZ244*AX244</f>
        <v>#N/A</v>
      </c>
      <c r="BC244" s="126" t="s">
        <v>333</v>
      </c>
      <c r="BD244" s="147" t="e">
        <f t="shared" si="334"/>
        <v>#N/A</v>
      </c>
      <c r="BE244" s="126" t="s">
        <v>334</v>
      </c>
      <c r="BF244" s="142" t="e">
        <f t="shared" si="335"/>
        <v>#N/A</v>
      </c>
      <c r="BG244" s="126" t="s">
        <v>331</v>
      </c>
      <c r="BH244" s="142" t="e">
        <f aca="true" t="shared" si="342" ref="BH244:BH253">IF(B244=0,0,SUM(BB244:BF244))</f>
        <v>#N/A</v>
      </c>
      <c r="BI244" s="126" t="s">
        <v>337</v>
      </c>
      <c r="BJ244" s="196" t="e">
        <f t="shared" si="290"/>
        <v>#N/A</v>
      </c>
      <c r="BK244" s="126" t="s">
        <v>338</v>
      </c>
      <c r="BL244" s="152" t="e">
        <f t="shared" si="291"/>
        <v>#N/A</v>
      </c>
      <c r="BM244" s="152" t="e">
        <f t="shared" si="296"/>
        <v>#N/A</v>
      </c>
      <c r="BN244" s="142" t="e">
        <f t="shared" si="325"/>
        <v>#N/A</v>
      </c>
      <c r="BO244" s="142" t="e">
        <f t="shared" si="322"/>
        <v>#N/A</v>
      </c>
      <c r="BP244" s="142" t="e">
        <f t="shared" si="323"/>
        <v>#N/A</v>
      </c>
      <c r="BQ244" s="142" t="e">
        <f>SUM(BP244:$BP$256)</f>
        <v>#N/A</v>
      </c>
      <c r="BR244" s="213" t="e">
        <f t="shared" si="298"/>
        <v>#N/A</v>
      </c>
      <c r="BS244" s="270" t="e">
        <f t="shared" si="293"/>
        <v>#N/A</v>
      </c>
      <c r="BT244" s="514">
        <v>26</v>
      </c>
      <c r="BU244" s="2" t="s">
        <v>340</v>
      </c>
      <c r="BV244" s="435" t="s">
        <v>117</v>
      </c>
      <c r="BW244" s="2"/>
      <c r="BX244" s="518">
        <f t="shared" si="336"/>
        <v>25.032822757111596</v>
      </c>
      <c r="BY244" s="2" t="s">
        <v>292</v>
      </c>
      <c r="BZ244" s="531" t="e">
        <f aca="true" t="shared" si="343" ref="BZ244:BZ253">BX244*B244</f>
        <v>#N/A</v>
      </c>
      <c r="CA244" s="2" t="s">
        <v>290</v>
      </c>
      <c r="CB244" s="553" t="s">
        <v>117</v>
      </c>
      <c r="CC244" s="2"/>
      <c r="CD244" s="435" t="s">
        <v>117</v>
      </c>
      <c r="CE244" s="2"/>
      <c r="CF244" s="435" t="s">
        <v>117</v>
      </c>
      <c r="CG244" s="2"/>
      <c r="CH244" s="435" t="s">
        <v>117</v>
      </c>
      <c r="CI244" s="410"/>
    </row>
    <row r="245" spans="1:87" ht="12.75">
      <c r="A245" s="55" t="s">
        <v>45</v>
      </c>
      <c r="B245" s="359" t="e">
        <f>HLOOKUP('HEALTH INEQUALITIES TOOL'!$C$5,LookUpData!$B$1:$CH$256,LookUpData!CN245,FALSE)</f>
        <v>#N/A</v>
      </c>
      <c r="C245" s="2" t="s">
        <v>343</v>
      </c>
      <c r="D245" s="363" t="e">
        <f>LookUpData!CI245*B245</f>
        <v>#N/A</v>
      </c>
      <c r="E245" s="2" t="s">
        <v>350</v>
      </c>
      <c r="F245" s="401" t="e">
        <f t="shared" si="337"/>
        <v>#N/A</v>
      </c>
      <c r="G245" s="2"/>
      <c r="H245" s="88">
        <v>0.209</v>
      </c>
      <c r="I245" s="2" t="s">
        <v>134</v>
      </c>
      <c r="J245" s="585">
        <v>0.4</v>
      </c>
      <c r="K245" s="2" t="s">
        <v>300</v>
      </c>
      <c r="L245" s="435" t="s">
        <v>117</v>
      </c>
      <c r="M245" s="2"/>
      <c r="N245" s="429">
        <f t="shared" si="326"/>
        <v>0.15579999999999997</v>
      </c>
      <c r="O245" s="2" t="s">
        <v>137</v>
      </c>
      <c r="P245" s="168" t="e">
        <f t="shared" si="327"/>
        <v>#N/A</v>
      </c>
      <c r="Q245" s="44" t="s">
        <v>138</v>
      </c>
      <c r="R245" s="125" t="e">
        <f t="shared" si="328"/>
        <v>#N/A</v>
      </c>
      <c r="S245" s="2" t="s">
        <v>146</v>
      </c>
      <c r="T245" s="119" t="e">
        <f t="shared" si="329"/>
        <v>#N/A</v>
      </c>
      <c r="U245" s="2" t="s">
        <v>105</v>
      </c>
      <c r="V245" s="444" t="s">
        <v>117</v>
      </c>
      <c r="W245" s="44"/>
      <c r="X245" s="468" t="e">
        <f t="shared" si="286"/>
        <v>#N/A</v>
      </c>
      <c r="Y245" s="126" t="s">
        <v>102</v>
      </c>
      <c r="Z245" s="152" t="e">
        <f t="shared" si="287"/>
        <v>#N/A</v>
      </c>
      <c r="AA245" s="142">
        <v>30</v>
      </c>
      <c r="AB245" s="147">
        <v>0.5</v>
      </c>
      <c r="AC245" s="142">
        <v>5</v>
      </c>
      <c r="AD245" s="152" t="e">
        <f t="shared" si="288"/>
        <v>#N/A</v>
      </c>
      <c r="AE245" s="152" t="e">
        <f t="shared" si="294"/>
        <v>#N/A</v>
      </c>
      <c r="AF245" s="142" t="e">
        <f t="shared" si="324"/>
        <v>#N/A</v>
      </c>
      <c r="AG245" s="142" t="e">
        <f t="shared" si="320"/>
        <v>#N/A</v>
      </c>
      <c r="AH245" s="142" t="e">
        <f t="shared" si="321"/>
        <v>#N/A</v>
      </c>
      <c r="AI245" s="141" t="e">
        <f>SUM(AH245:AH$256)</f>
        <v>#N/A</v>
      </c>
      <c r="AJ245" s="168" t="e">
        <f t="shared" si="338"/>
        <v>#N/A</v>
      </c>
      <c r="AK245" s="126" t="s">
        <v>320</v>
      </c>
      <c r="AL245" s="444" t="s">
        <v>117</v>
      </c>
      <c r="AM245" s="126"/>
      <c r="AN245" s="168" t="e">
        <f t="shared" si="330"/>
        <v>#N/A</v>
      </c>
      <c r="AO245" s="164" t="s">
        <v>105</v>
      </c>
      <c r="AP245" s="387">
        <v>1.39</v>
      </c>
      <c r="AQ245" s="126" t="s">
        <v>323</v>
      </c>
      <c r="AR245" s="187">
        <f t="shared" si="331"/>
        <v>0.05728146370250817</v>
      </c>
      <c r="AS245" s="2" t="s">
        <v>325</v>
      </c>
      <c r="AT245" s="563" t="e">
        <f t="shared" si="332"/>
        <v>#N/A</v>
      </c>
      <c r="AU245" s="561" t="s">
        <v>327</v>
      </c>
      <c r="AV245" s="563" t="e">
        <f t="shared" si="339"/>
        <v>#N/A</v>
      </c>
      <c r="AW245" s="561" t="s">
        <v>327</v>
      </c>
      <c r="AX245" s="564" t="e">
        <f t="shared" si="340"/>
        <v>#N/A</v>
      </c>
      <c r="AY245" s="126" t="s">
        <v>329</v>
      </c>
      <c r="AZ245" s="140" t="e">
        <f t="shared" si="333"/>
        <v>#N/A</v>
      </c>
      <c r="BA245" s="126" t="s">
        <v>331</v>
      </c>
      <c r="BB245" s="147" t="e">
        <f t="shared" si="341"/>
        <v>#N/A</v>
      </c>
      <c r="BC245" s="126" t="s">
        <v>333</v>
      </c>
      <c r="BD245" s="147" t="e">
        <f t="shared" si="334"/>
        <v>#N/A</v>
      </c>
      <c r="BE245" s="126" t="s">
        <v>334</v>
      </c>
      <c r="BF245" s="142" t="e">
        <f t="shared" si="335"/>
        <v>#N/A</v>
      </c>
      <c r="BG245" s="126" t="s">
        <v>331</v>
      </c>
      <c r="BH245" s="142" t="e">
        <f t="shared" si="342"/>
        <v>#N/A</v>
      </c>
      <c r="BI245" s="126" t="s">
        <v>337</v>
      </c>
      <c r="BJ245" s="196" t="e">
        <f t="shared" si="290"/>
        <v>#N/A</v>
      </c>
      <c r="BK245" s="126" t="s">
        <v>338</v>
      </c>
      <c r="BL245" s="152" t="e">
        <f t="shared" si="291"/>
        <v>#N/A</v>
      </c>
      <c r="BM245" s="152" t="e">
        <f t="shared" si="296"/>
        <v>#N/A</v>
      </c>
      <c r="BN245" s="142" t="e">
        <f t="shared" si="325"/>
        <v>#N/A</v>
      </c>
      <c r="BO245" s="142" t="e">
        <f t="shared" si="322"/>
        <v>#N/A</v>
      </c>
      <c r="BP245" s="142" t="e">
        <f t="shared" si="323"/>
        <v>#N/A</v>
      </c>
      <c r="BQ245" s="142" t="e">
        <f>SUM(BP245:$BP$256)</f>
        <v>#N/A</v>
      </c>
      <c r="BR245" s="213" t="e">
        <f t="shared" si="298"/>
        <v>#N/A</v>
      </c>
      <c r="BS245" s="270" t="e">
        <f t="shared" si="293"/>
        <v>#N/A</v>
      </c>
      <c r="BT245" s="514">
        <v>26</v>
      </c>
      <c r="BU245" s="2" t="s">
        <v>340</v>
      </c>
      <c r="BV245" s="435" t="s">
        <v>117</v>
      </c>
      <c r="BW245" s="2"/>
      <c r="BX245" s="518">
        <f t="shared" si="336"/>
        <v>25.032822757111596</v>
      </c>
      <c r="BY245" s="2" t="s">
        <v>292</v>
      </c>
      <c r="BZ245" s="531" t="e">
        <f t="shared" si="343"/>
        <v>#N/A</v>
      </c>
      <c r="CA245" s="2" t="s">
        <v>290</v>
      </c>
      <c r="CB245" s="553" t="s">
        <v>117</v>
      </c>
      <c r="CC245" s="2"/>
      <c r="CD245" s="435" t="s">
        <v>117</v>
      </c>
      <c r="CE245" s="2"/>
      <c r="CF245" s="435" t="s">
        <v>117</v>
      </c>
      <c r="CG245" s="2"/>
      <c r="CH245" s="435" t="s">
        <v>117</v>
      </c>
      <c r="CI245" s="410"/>
    </row>
    <row r="246" spans="1:87" ht="12.75">
      <c r="A246" s="55" t="s">
        <v>46</v>
      </c>
      <c r="B246" s="359" t="e">
        <f>HLOOKUP('HEALTH INEQUALITIES TOOL'!$C$5,LookUpData!$B$1:$CH$256,LookUpData!CN246,FALSE)</f>
        <v>#N/A</v>
      </c>
      <c r="C246" s="2" t="s">
        <v>343</v>
      </c>
      <c r="D246" s="363" t="e">
        <f>LookUpData!CI246*B246</f>
        <v>#N/A</v>
      </c>
      <c r="E246" s="2" t="s">
        <v>350</v>
      </c>
      <c r="F246" s="401" t="e">
        <f t="shared" si="337"/>
        <v>#N/A</v>
      </c>
      <c r="G246" s="2"/>
      <c r="H246" s="88">
        <v>0.306</v>
      </c>
      <c r="I246" s="2" t="s">
        <v>134</v>
      </c>
      <c r="J246" s="585">
        <v>0.4</v>
      </c>
      <c r="K246" s="2" t="s">
        <v>300</v>
      </c>
      <c r="L246" s="435" t="s">
        <v>117</v>
      </c>
      <c r="M246" s="2"/>
      <c r="N246" s="429">
        <f t="shared" si="326"/>
        <v>0.22810909090909087</v>
      </c>
      <c r="O246" s="2" t="s">
        <v>137</v>
      </c>
      <c r="P246" s="168" t="e">
        <f t="shared" si="327"/>
        <v>#N/A</v>
      </c>
      <c r="Q246" s="44" t="s">
        <v>138</v>
      </c>
      <c r="R246" s="125" t="e">
        <f t="shared" si="328"/>
        <v>#N/A</v>
      </c>
      <c r="S246" s="2" t="s">
        <v>146</v>
      </c>
      <c r="T246" s="119" t="e">
        <f t="shared" si="329"/>
        <v>#N/A</v>
      </c>
      <c r="U246" s="2" t="s">
        <v>105</v>
      </c>
      <c r="V246" s="444" t="s">
        <v>117</v>
      </c>
      <c r="W246" s="44"/>
      <c r="X246" s="468" t="e">
        <f t="shared" si="286"/>
        <v>#N/A</v>
      </c>
      <c r="Y246" s="126" t="s">
        <v>102</v>
      </c>
      <c r="Z246" s="152" t="e">
        <f t="shared" si="287"/>
        <v>#N/A</v>
      </c>
      <c r="AA246" s="142">
        <v>35</v>
      </c>
      <c r="AB246" s="147">
        <v>0.5</v>
      </c>
      <c r="AC246" s="142">
        <v>5</v>
      </c>
      <c r="AD246" s="152" t="e">
        <f t="shared" si="288"/>
        <v>#N/A</v>
      </c>
      <c r="AE246" s="152" t="e">
        <f t="shared" si="294"/>
        <v>#N/A</v>
      </c>
      <c r="AF246" s="142" t="e">
        <f t="shared" si="324"/>
        <v>#N/A</v>
      </c>
      <c r="AG246" s="142" t="e">
        <f t="shared" si="320"/>
        <v>#N/A</v>
      </c>
      <c r="AH246" s="142" t="e">
        <f t="shared" si="321"/>
        <v>#N/A</v>
      </c>
      <c r="AI246" s="141" t="e">
        <f>SUM(AH246:AH$256)</f>
        <v>#N/A</v>
      </c>
      <c r="AJ246" s="168" t="e">
        <f t="shared" si="338"/>
        <v>#N/A</v>
      </c>
      <c r="AK246" s="126" t="s">
        <v>320</v>
      </c>
      <c r="AL246" s="444" t="s">
        <v>117</v>
      </c>
      <c r="AM246" s="126"/>
      <c r="AN246" s="168" t="e">
        <f t="shared" si="330"/>
        <v>#N/A</v>
      </c>
      <c r="AO246" s="164" t="s">
        <v>105</v>
      </c>
      <c r="AP246" s="387">
        <v>1.39</v>
      </c>
      <c r="AQ246" s="126" t="s">
        <v>323</v>
      </c>
      <c r="AR246" s="187">
        <f t="shared" si="331"/>
        <v>0.0816947707025235</v>
      </c>
      <c r="AS246" s="2" t="s">
        <v>325</v>
      </c>
      <c r="AT246" s="563" t="e">
        <f t="shared" si="332"/>
        <v>#N/A</v>
      </c>
      <c r="AU246" s="561" t="s">
        <v>327</v>
      </c>
      <c r="AV246" s="563" t="e">
        <f t="shared" si="339"/>
        <v>#N/A</v>
      </c>
      <c r="AW246" s="561" t="s">
        <v>327</v>
      </c>
      <c r="AX246" s="564" t="e">
        <f t="shared" si="340"/>
        <v>#N/A</v>
      </c>
      <c r="AY246" s="126" t="s">
        <v>329</v>
      </c>
      <c r="AZ246" s="140" t="e">
        <f t="shared" si="333"/>
        <v>#N/A</v>
      </c>
      <c r="BA246" s="126" t="s">
        <v>331</v>
      </c>
      <c r="BB246" s="147" t="e">
        <f t="shared" si="341"/>
        <v>#N/A</v>
      </c>
      <c r="BC246" s="126" t="s">
        <v>333</v>
      </c>
      <c r="BD246" s="147" t="e">
        <f t="shared" si="334"/>
        <v>#N/A</v>
      </c>
      <c r="BE246" s="126" t="s">
        <v>334</v>
      </c>
      <c r="BF246" s="142" t="e">
        <f t="shared" si="335"/>
        <v>#N/A</v>
      </c>
      <c r="BG246" s="126" t="s">
        <v>331</v>
      </c>
      <c r="BH246" s="142" t="e">
        <f t="shared" si="342"/>
        <v>#N/A</v>
      </c>
      <c r="BI246" s="126" t="s">
        <v>337</v>
      </c>
      <c r="BJ246" s="196" t="e">
        <f t="shared" si="290"/>
        <v>#N/A</v>
      </c>
      <c r="BK246" s="126" t="s">
        <v>338</v>
      </c>
      <c r="BL246" s="152" t="e">
        <f t="shared" si="291"/>
        <v>#N/A</v>
      </c>
      <c r="BM246" s="152" t="e">
        <f t="shared" si="296"/>
        <v>#N/A</v>
      </c>
      <c r="BN246" s="142" t="e">
        <f t="shared" si="325"/>
        <v>#N/A</v>
      </c>
      <c r="BO246" s="142" t="e">
        <f t="shared" si="322"/>
        <v>#N/A</v>
      </c>
      <c r="BP246" s="142" t="e">
        <f t="shared" si="323"/>
        <v>#N/A</v>
      </c>
      <c r="BQ246" s="142" t="e">
        <f>SUM(BP246:$BP$256)</f>
        <v>#N/A</v>
      </c>
      <c r="BR246" s="213" t="e">
        <f t="shared" si="298"/>
        <v>#N/A</v>
      </c>
      <c r="BS246" s="270" t="e">
        <f t="shared" si="293"/>
        <v>#N/A</v>
      </c>
      <c r="BT246" s="514">
        <v>27.6</v>
      </c>
      <c r="BU246" s="2" t="s">
        <v>340</v>
      </c>
      <c r="BV246" s="435" t="s">
        <v>117</v>
      </c>
      <c r="BW246" s="2"/>
      <c r="BX246" s="518">
        <f t="shared" si="336"/>
        <v>26.573304157549234</v>
      </c>
      <c r="BY246" s="2" t="s">
        <v>292</v>
      </c>
      <c r="BZ246" s="531" t="e">
        <f t="shared" si="343"/>
        <v>#N/A</v>
      </c>
      <c r="CA246" s="2" t="s">
        <v>290</v>
      </c>
      <c r="CB246" s="553" t="s">
        <v>117</v>
      </c>
      <c r="CC246" s="2"/>
      <c r="CD246" s="435" t="s">
        <v>117</v>
      </c>
      <c r="CE246" s="2"/>
      <c r="CF246" s="435" t="s">
        <v>117</v>
      </c>
      <c r="CG246" s="2"/>
      <c r="CH246" s="435" t="s">
        <v>117</v>
      </c>
      <c r="CI246" s="410"/>
    </row>
    <row r="247" spans="1:87" ht="12.75">
      <c r="A247" s="55" t="s">
        <v>47</v>
      </c>
      <c r="B247" s="359" t="e">
        <f>HLOOKUP('HEALTH INEQUALITIES TOOL'!$C$5,LookUpData!$B$1:$CH$256,LookUpData!CN247,FALSE)</f>
        <v>#N/A</v>
      </c>
      <c r="C247" s="2" t="s">
        <v>343</v>
      </c>
      <c r="D247" s="363" t="e">
        <f>LookUpData!CI247*B247</f>
        <v>#N/A</v>
      </c>
      <c r="E247" s="2" t="s">
        <v>350</v>
      </c>
      <c r="F247" s="401" t="e">
        <f t="shared" si="337"/>
        <v>#N/A</v>
      </c>
      <c r="G247" s="2"/>
      <c r="H247" s="88">
        <v>0.306</v>
      </c>
      <c r="I247" s="2" t="s">
        <v>134</v>
      </c>
      <c r="J247" s="585">
        <v>0.4</v>
      </c>
      <c r="K247" s="2" t="s">
        <v>300</v>
      </c>
      <c r="L247" s="435" t="s">
        <v>117</v>
      </c>
      <c r="M247" s="2"/>
      <c r="N247" s="429">
        <f t="shared" si="326"/>
        <v>0.22810909090909087</v>
      </c>
      <c r="O247" s="2" t="s">
        <v>137</v>
      </c>
      <c r="P247" s="168" t="e">
        <f t="shared" si="327"/>
        <v>#N/A</v>
      </c>
      <c r="Q247" s="44" t="s">
        <v>138</v>
      </c>
      <c r="R247" s="125" t="e">
        <f t="shared" si="328"/>
        <v>#N/A</v>
      </c>
      <c r="S247" s="2" t="s">
        <v>146</v>
      </c>
      <c r="T247" s="119" t="e">
        <f t="shared" si="329"/>
        <v>#N/A</v>
      </c>
      <c r="U247" s="2" t="s">
        <v>105</v>
      </c>
      <c r="V247" s="444" t="s">
        <v>117</v>
      </c>
      <c r="W247" s="44"/>
      <c r="X247" s="468" t="e">
        <f t="shared" si="286"/>
        <v>#N/A</v>
      </c>
      <c r="Y247" s="126" t="s">
        <v>102</v>
      </c>
      <c r="Z247" s="152" t="e">
        <f t="shared" si="287"/>
        <v>#N/A</v>
      </c>
      <c r="AA247" s="142">
        <v>40</v>
      </c>
      <c r="AB247" s="147">
        <v>0.5</v>
      </c>
      <c r="AC247" s="142">
        <v>5</v>
      </c>
      <c r="AD247" s="152" t="e">
        <f t="shared" si="288"/>
        <v>#N/A</v>
      </c>
      <c r="AE247" s="152" t="e">
        <f t="shared" si="294"/>
        <v>#N/A</v>
      </c>
      <c r="AF247" s="142" t="e">
        <f t="shared" si="324"/>
        <v>#N/A</v>
      </c>
      <c r="AG247" s="142" t="e">
        <f t="shared" si="320"/>
        <v>#N/A</v>
      </c>
      <c r="AH247" s="142" t="e">
        <f t="shared" si="321"/>
        <v>#N/A</v>
      </c>
      <c r="AI247" s="141" t="e">
        <f>SUM(AH247:AH$256)</f>
        <v>#N/A</v>
      </c>
      <c r="AJ247" s="168" t="e">
        <f t="shared" si="338"/>
        <v>#N/A</v>
      </c>
      <c r="AK247" s="126" t="s">
        <v>320</v>
      </c>
      <c r="AL247" s="444" t="s">
        <v>117</v>
      </c>
      <c r="AM247" s="126"/>
      <c r="AN247" s="168" t="e">
        <f t="shared" si="330"/>
        <v>#N/A</v>
      </c>
      <c r="AO247" s="164" t="s">
        <v>105</v>
      </c>
      <c r="AP247" s="387">
        <v>1.39</v>
      </c>
      <c r="AQ247" s="126" t="s">
        <v>323</v>
      </c>
      <c r="AR247" s="187">
        <f t="shared" si="331"/>
        <v>0.0816947707025235</v>
      </c>
      <c r="AS247" s="2" t="s">
        <v>325</v>
      </c>
      <c r="AT247" s="563" t="e">
        <f t="shared" si="332"/>
        <v>#N/A</v>
      </c>
      <c r="AU247" s="561" t="s">
        <v>327</v>
      </c>
      <c r="AV247" s="563" t="e">
        <f t="shared" si="339"/>
        <v>#N/A</v>
      </c>
      <c r="AW247" s="561" t="s">
        <v>327</v>
      </c>
      <c r="AX247" s="564" t="e">
        <f t="shared" si="340"/>
        <v>#N/A</v>
      </c>
      <c r="AY247" s="126" t="s">
        <v>329</v>
      </c>
      <c r="AZ247" s="140" t="e">
        <f t="shared" si="333"/>
        <v>#N/A</v>
      </c>
      <c r="BA247" s="126" t="s">
        <v>331</v>
      </c>
      <c r="BB247" s="147" t="e">
        <f t="shared" si="341"/>
        <v>#N/A</v>
      </c>
      <c r="BC247" s="126" t="s">
        <v>333</v>
      </c>
      <c r="BD247" s="147" t="e">
        <f t="shared" si="334"/>
        <v>#N/A</v>
      </c>
      <c r="BE247" s="126" t="s">
        <v>334</v>
      </c>
      <c r="BF247" s="142" t="e">
        <f t="shared" si="335"/>
        <v>#N/A</v>
      </c>
      <c r="BG247" s="126" t="s">
        <v>331</v>
      </c>
      <c r="BH247" s="142" t="e">
        <f t="shared" si="342"/>
        <v>#N/A</v>
      </c>
      <c r="BI247" s="126" t="s">
        <v>337</v>
      </c>
      <c r="BJ247" s="196" t="e">
        <f t="shared" si="290"/>
        <v>#N/A</v>
      </c>
      <c r="BK247" s="126" t="s">
        <v>338</v>
      </c>
      <c r="BL247" s="152" t="e">
        <f t="shared" si="291"/>
        <v>#N/A</v>
      </c>
      <c r="BM247" s="152" t="e">
        <f t="shared" si="296"/>
        <v>#N/A</v>
      </c>
      <c r="BN247" s="142" t="e">
        <f t="shared" si="325"/>
        <v>#N/A</v>
      </c>
      <c r="BO247" s="142" t="e">
        <f t="shared" si="322"/>
        <v>#N/A</v>
      </c>
      <c r="BP247" s="142" t="e">
        <f t="shared" si="323"/>
        <v>#N/A</v>
      </c>
      <c r="BQ247" s="142" t="e">
        <f>SUM(BP247:$BP$256)</f>
        <v>#N/A</v>
      </c>
      <c r="BR247" s="213" t="e">
        <f t="shared" si="298"/>
        <v>#N/A</v>
      </c>
      <c r="BS247" s="270" t="e">
        <f t="shared" si="293"/>
        <v>#N/A</v>
      </c>
      <c r="BT247" s="514">
        <v>27.6</v>
      </c>
      <c r="BU247" s="2" t="s">
        <v>340</v>
      </c>
      <c r="BV247" s="435" t="s">
        <v>117</v>
      </c>
      <c r="BW247" s="2"/>
      <c r="BX247" s="518">
        <f t="shared" si="336"/>
        <v>26.573304157549234</v>
      </c>
      <c r="BY247" s="2" t="s">
        <v>292</v>
      </c>
      <c r="BZ247" s="531" t="e">
        <f t="shared" si="343"/>
        <v>#N/A</v>
      </c>
      <c r="CA247" s="2" t="s">
        <v>290</v>
      </c>
      <c r="CB247" s="553" t="s">
        <v>117</v>
      </c>
      <c r="CC247" s="2"/>
      <c r="CD247" s="435" t="s">
        <v>117</v>
      </c>
      <c r="CE247" s="2"/>
      <c r="CF247" s="435" t="s">
        <v>117</v>
      </c>
      <c r="CG247" s="2"/>
      <c r="CH247" s="435" t="s">
        <v>117</v>
      </c>
      <c r="CI247" s="410"/>
    </row>
    <row r="248" spans="1:87" ht="12.75">
      <c r="A248" s="55" t="s">
        <v>48</v>
      </c>
      <c r="B248" s="359" t="e">
        <f>HLOOKUP('HEALTH INEQUALITIES TOOL'!$C$5,LookUpData!$B$1:$CH$256,LookUpData!CN248,FALSE)</f>
        <v>#N/A</v>
      </c>
      <c r="C248" s="2" t="s">
        <v>343</v>
      </c>
      <c r="D248" s="363" t="e">
        <f>LookUpData!CI248*B248</f>
        <v>#N/A</v>
      </c>
      <c r="E248" s="2" t="s">
        <v>350</v>
      </c>
      <c r="F248" s="401" t="e">
        <f t="shared" si="337"/>
        <v>#N/A</v>
      </c>
      <c r="G248" s="2"/>
      <c r="H248" s="88">
        <v>0.3</v>
      </c>
      <c r="I248" s="2" t="s">
        <v>134</v>
      </c>
      <c r="J248" s="585">
        <v>0.4</v>
      </c>
      <c r="K248" s="2" t="s">
        <v>300</v>
      </c>
      <c r="L248" s="435" t="s">
        <v>117</v>
      </c>
      <c r="M248" s="2"/>
      <c r="N248" s="429">
        <f t="shared" si="326"/>
        <v>0.2236363636363636</v>
      </c>
      <c r="O248" s="2" t="s">
        <v>137</v>
      </c>
      <c r="P248" s="168" t="e">
        <f t="shared" si="327"/>
        <v>#N/A</v>
      </c>
      <c r="Q248" s="44" t="s">
        <v>138</v>
      </c>
      <c r="R248" s="125" t="e">
        <f t="shared" si="328"/>
        <v>#N/A</v>
      </c>
      <c r="S248" s="2" t="s">
        <v>146</v>
      </c>
      <c r="T248" s="119" t="e">
        <f t="shared" si="329"/>
        <v>#N/A</v>
      </c>
      <c r="U248" s="2" t="s">
        <v>105</v>
      </c>
      <c r="V248" s="444" t="s">
        <v>117</v>
      </c>
      <c r="W248" s="44"/>
      <c r="X248" s="468" t="e">
        <f t="shared" si="286"/>
        <v>#N/A</v>
      </c>
      <c r="Y248" s="126" t="s">
        <v>102</v>
      </c>
      <c r="Z248" s="152" t="e">
        <f t="shared" si="287"/>
        <v>#N/A</v>
      </c>
      <c r="AA248" s="142">
        <v>45</v>
      </c>
      <c r="AB248" s="147">
        <v>0.5</v>
      </c>
      <c r="AC248" s="142">
        <v>5</v>
      </c>
      <c r="AD248" s="152" t="e">
        <f t="shared" si="288"/>
        <v>#N/A</v>
      </c>
      <c r="AE248" s="152" t="e">
        <f t="shared" si="294"/>
        <v>#N/A</v>
      </c>
      <c r="AF248" s="142" t="e">
        <f t="shared" si="324"/>
        <v>#N/A</v>
      </c>
      <c r="AG248" s="142" t="e">
        <f t="shared" si="320"/>
        <v>#N/A</v>
      </c>
      <c r="AH248" s="142" t="e">
        <f t="shared" si="321"/>
        <v>#N/A</v>
      </c>
      <c r="AI248" s="141" t="e">
        <f>SUM(AH248:AH$256)</f>
        <v>#N/A</v>
      </c>
      <c r="AJ248" s="168" t="e">
        <f t="shared" si="338"/>
        <v>#N/A</v>
      </c>
      <c r="AK248" s="126" t="s">
        <v>320</v>
      </c>
      <c r="AL248" s="444" t="s">
        <v>117</v>
      </c>
      <c r="AM248" s="126"/>
      <c r="AN248" s="168" t="e">
        <f t="shared" si="330"/>
        <v>#N/A</v>
      </c>
      <c r="AO248" s="164" t="s">
        <v>105</v>
      </c>
      <c r="AP248" s="387">
        <v>1.39</v>
      </c>
      <c r="AQ248" s="126" t="s">
        <v>323</v>
      </c>
      <c r="AR248" s="187">
        <f t="shared" si="331"/>
        <v>0.08022141579008976</v>
      </c>
      <c r="AS248" s="2" t="s">
        <v>325</v>
      </c>
      <c r="AT248" s="563" t="e">
        <f t="shared" si="332"/>
        <v>#N/A</v>
      </c>
      <c r="AU248" s="561" t="s">
        <v>327</v>
      </c>
      <c r="AV248" s="563" t="e">
        <f t="shared" si="339"/>
        <v>#N/A</v>
      </c>
      <c r="AW248" s="561" t="s">
        <v>327</v>
      </c>
      <c r="AX248" s="564" t="e">
        <f t="shared" si="340"/>
        <v>#N/A</v>
      </c>
      <c r="AY248" s="126" t="s">
        <v>329</v>
      </c>
      <c r="AZ248" s="140" t="e">
        <f t="shared" si="333"/>
        <v>#N/A</v>
      </c>
      <c r="BA248" s="126" t="s">
        <v>331</v>
      </c>
      <c r="BB248" s="147" t="e">
        <f t="shared" si="341"/>
        <v>#N/A</v>
      </c>
      <c r="BC248" s="126" t="s">
        <v>333</v>
      </c>
      <c r="BD248" s="147" t="e">
        <f t="shared" si="334"/>
        <v>#N/A</v>
      </c>
      <c r="BE248" s="126" t="s">
        <v>334</v>
      </c>
      <c r="BF248" s="142" t="e">
        <f t="shared" si="335"/>
        <v>#N/A</v>
      </c>
      <c r="BG248" s="126" t="s">
        <v>331</v>
      </c>
      <c r="BH248" s="142" t="e">
        <f t="shared" si="342"/>
        <v>#N/A</v>
      </c>
      <c r="BI248" s="126" t="s">
        <v>337</v>
      </c>
      <c r="BJ248" s="196" t="e">
        <f t="shared" si="290"/>
        <v>#N/A</v>
      </c>
      <c r="BK248" s="126" t="s">
        <v>338</v>
      </c>
      <c r="BL248" s="152" t="e">
        <f t="shared" si="291"/>
        <v>#N/A</v>
      </c>
      <c r="BM248" s="152" t="e">
        <f t="shared" si="296"/>
        <v>#N/A</v>
      </c>
      <c r="BN248" s="142" t="e">
        <f t="shared" si="325"/>
        <v>#N/A</v>
      </c>
      <c r="BO248" s="142" t="e">
        <f t="shared" si="322"/>
        <v>#N/A</v>
      </c>
      <c r="BP248" s="142" t="e">
        <f t="shared" si="323"/>
        <v>#N/A</v>
      </c>
      <c r="BQ248" s="142" t="e">
        <f>SUM(BP248:$BP$256)</f>
        <v>#N/A</v>
      </c>
      <c r="BR248" s="213" t="e">
        <f t="shared" si="298"/>
        <v>#N/A</v>
      </c>
      <c r="BS248" s="270" t="e">
        <f t="shared" si="293"/>
        <v>#N/A</v>
      </c>
      <c r="BT248" s="514">
        <v>28</v>
      </c>
      <c r="BU248" s="2" t="s">
        <v>340</v>
      </c>
      <c r="BV248" s="435" t="s">
        <v>117</v>
      </c>
      <c r="BW248" s="2"/>
      <c r="BX248" s="518">
        <f t="shared" si="336"/>
        <v>26.958424507658645</v>
      </c>
      <c r="BY248" s="2" t="s">
        <v>292</v>
      </c>
      <c r="BZ248" s="531" t="e">
        <f t="shared" si="343"/>
        <v>#N/A</v>
      </c>
      <c r="CA248" s="2" t="s">
        <v>290</v>
      </c>
      <c r="CB248" s="553" t="s">
        <v>117</v>
      </c>
      <c r="CC248" s="2"/>
      <c r="CD248" s="435" t="s">
        <v>117</v>
      </c>
      <c r="CE248" s="2"/>
      <c r="CF248" s="435" t="s">
        <v>117</v>
      </c>
      <c r="CG248" s="2"/>
      <c r="CH248" s="435" t="s">
        <v>117</v>
      </c>
      <c r="CI248" s="410"/>
    </row>
    <row r="249" spans="1:87" ht="12.75">
      <c r="A249" s="55" t="s">
        <v>49</v>
      </c>
      <c r="B249" s="359" t="e">
        <f>HLOOKUP('HEALTH INEQUALITIES TOOL'!$C$5,LookUpData!$B$1:$CH$256,LookUpData!CN249,FALSE)</f>
        <v>#N/A</v>
      </c>
      <c r="C249" s="2" t="s">
        <v>343</v>
      </c>
      <c r="D249" s="363" t="e">
        <f>LookUpData!CI249*B249</f>
        <v>#N/A</v>
      </c>
      <c r="E249" s="2" t="s">
        <v>350</v>
      </c>
      <c r="F249" s="401" t="e">
        <f t="shared" si="337"/>
        <v>#N/A</v>
      </c>
      <c r="G249" s="2"/>
      <c r="H249" s="88">
        <v>0.3</v>
      </c>
      <c r="I249" s="2" t="s">
        <v>134</v>
      </c>
      <c r="J249" s="585">
        <v>0.4</v>
      </c>
      <c r="K249" s="2" t="s">
        <v>300</v>
      </c>
      <c r="L249" s="435" t="s">
        <v>117</v>
      </c>
      <c r="M249" s="2"/>
      <c r="N249" s="429">
        <f t="shared" si="326"/>
        <v>0.2236363636363636</v>
      </c>
      <c r="O249" s="2" t="s">
        <v>137</v>
      </c>
      <c r="P249" s="168" t="e">
        <f t="shared" si="327"/>
        <v>#N/A</v>
      </c>
      <c r="Q249" s="44" t="s">
        <v>138</v>
      </c>
      <c r="R249" s="125" t="e">
        <f t="shared" si="328"/>
        <v>#N/A</v>
      </c>
      <c r="S249" s="2" t="s">
        <v>146</v>
      </c>
      <c r="T249" s="119" t="e">
        <f t="shared" si="329"/>
        <v>#N/A</v>
      </c>
      <c r="U249" s="2" t="s">
        <v>105</v>
      </c>
      <c r="V249" s="444" t="s">
        <v>117</v>
      </c>
      <c r="W249" s="44"/>
      <c r="X249" s="468" t="e">
        <f t="shared" si="286"/>
        <v>#N/A</v>
      </c>
      <c r="Y249" s="126" t="s">
        <v>102</v>
      </c>
      <c r="Z249" s="152" t="e">
        <f t="shared" si="287"/>
        <v>#N/A</v>
      </c>
      <c r="AA249" s="142">
        <v>50</v>
      </c>
      <c r="AB249" s="147">
        <v>0.5</v>
      </c>
      <c r="AC249" s="142">
        <v>5</v>
      </c>
      <c r="AD249" s="152" t="e">
        <f t="shared" si="288"/>
        <v>#N/A</v>
      </c>
      <c r="AE249" s="152" t="e">
        <f t="shared" si="294"/>
        <v>#N/A</v>
      </c>
      <c r="AF249" s="142" t="e">
        <f t="shared" si="324"/>
        <v>#N/A</v>
      </c>
      <c r="AG249" s="142" t="e">
        <f t="shared" si="320"/>
        <v>#N/A</v>
      </c>
      <c r="AH249" s="142" t="e">
        <f t="shared" si="321"/>
        <v>#N/A</v>
      </c>
      <c r="AI249" s="141" t="e">
        <f>SUM(AH249:AH$256)</f>
        <v>#N/A</v>
      </c>
      <c r="AJ249" s="168" t="e">
        <f t="shared" si="338"/>
        <v>#N/A</v>
      </c>
      <c r="AK249" s="126" t="s">
        <v>320</v>
      </c>
      <c r="AL249" s="444" t="s">
        <v>117</v>
      </c>
      <c r="AM249" s="126"/>
      <c r="AN249" s="168" t="e">
        <f t="shared" si="330"/>
        <v>#N/A</v>
      </c>
      <c r="AO249" s="164" t="s">
        <v>105</v>
      </c>
      <c r="AP249" s="387">
        <v>1.39</v>
      </c>
      <c r="AQ249" s="126" t="s">
        <v>323</v>
      </c>
      <c r="AR249" s="187">
        <f t="shared" si="331"/>
        <v>0.08022141579008976</v>
      </c>
      <c r="AS249" s="2" t="s">
        <v>325</v>
      </c>
      <c r="AT249" s="563" t="e">
        <f t="shared" si="332"/>
        <v>#N/A</v>
      </c>
      <c r="AU249" s="561" t="s">
        <v>327</v>
      </c>
      <c r="AV249" s="563" t="e">
        <f t="shared" si="339"/>
        <v>#N/A</v>
      </c>
      <c r="AW249" s="561" t="s">
        <v>327</v>
      </c>
      <c r="AX249" s="564" t="e">
        <f t="shared" si="340"/>
        <v>#N/A</v>
      </c>
      <c r="AY249" s="126" t="s">
        <v>329</v>
      </c>
      <c r="AZ249" s="140" t="e">
        <f t="shared" si="333"/>
        <v>#N/A</v>
      </c>
      <c r="BA249" s="126" t="s">
        <v>331</v>
      </c>
      <c r="BB249" s="147" t="e">
        <f t="shared" si="341"/>
        <v>#N/A</v>
      </c>
      <c r="BC249" s="126" t="s">
        <v>333</v>
      </c>
      <c r="BD249" s="147" t="e">
        <f t="shared" si="334"/>
        <v>#N/A</v>
      </c>
      <c r="BE249" s="126" t="s">
        <v>334</v>
      </c>
      <c r="BF249" s="142" t="e">
        <f t="shared" si="335"/>
        <v>#N/A</v>
      </c>
      <c r="BG249" s="126" t="s">
        <v>331</v>
      </c>
      <c r="BH249" s="142" t="e">
        <f t="shared" si="342"/>
        <v>#N/A</v>
      </c>
      <c r="BI249" s="126" t="s">
        <v>337</v>
      </c>
      <c r="BJ249" s="196" t="e">
        <f t="shared" si="290"/>
        <v>#N/A</v>
      </c>
      <c r="BK249" s="126" t="s">
        <v>338</v>
      </c>
      <c r="BL249" s="152" t="e">
        <f t="shared" si="291"/>
        <v>#N/A</v>
      </c>
      <c r="BM249" s="152" t="e">
        <f t="shared" si="296"/>
        <v>#N/A</v>
      </c>
      <c r="BN249" s="142" t="e">
        <f t="shared" si="325"/>
        <v>#N/A</v>
      </c>
      <c r="BO249" s="142" t="e">
        <f t="shared" si="322"/>
        <v>#N/A</v>
      </c>
      <c r="BP249" s="142" t="e">
        <f t="shared" si="323"/>
        <v>#N/A</v>
      </c>
      <c r="BQ249" s="142" t="e">
        <f>SUM(BP249:$BP$256)</f>
        <v>#N/A</v>
      </c>
      <c r="BR249" s="213" t="e">
        <f t="shared" si="298"/>
        <v>#N/A</v>
      </c>
      <c r="BS249" s="270" t="e">
        <f t="shared" si="293"/>
        <v>#N/A</v>
      </c>
      <c r="BT249" s="514">
        <v>28</v>
      </c>
      <c r="BU249" s="2" t="s">
        <v>340</v>
      </c>
      <c r="BV249" s="435" t="s">
        <v>117</v>
      </c>
      <c r="BW249" s="2"/>
      <c r="BX249" s="518">
        <f t="shared" si="336"/>
        <v>26.958424507658645</v>
      </c>
      <c r="BY249" s="2" t="s">
        <v>292</v>
      </c>
      <c r="BZ249" s="531" t="e">
        <f t="shared" si="343"/>
        <v>#N/A</v>
      </c>
      <c r="CA249" s="2" t="s">
        <v>290</v>
      </c>
      <c r="CB249" s="553" t="s">
        <v>117</v>
      </c>
      <c r="CC249" s="2"/>
      <c r="CD249" s="435" t="s">
        <v>117</v>
      </c>
      <c r="CE249" s="2"/>
      <c r="CF249" s="435" t="s">
        <v>117</v>
      </c>
      <c r="CG249" s="2"/>
      <c r="CH249" s="435" t="s">
        <v>117</v>
      </c>
      <c r="CI249" s="410"/>
    </row>
    <row r="250" spans="1:87" ht="12.75">
      <c r="A250" s="55" t="s">
        <v>50</v>
      </c>
      <c r="B250" s="359" t="e">
        <f>HLOOKUP('HEALTH INEQUALITIES TOOL'!$C$5,LookUpData!$B$1:$CH$256,LookUpData!CN250,FALSE)</f>
        <v>#N/A</v>
      </c>
      <c r="C250" s="2" t="s">
        <v>343</v>
      </c>
      <c r="D250" s="363" t="e">
        <f>LookUpData!CI250*B250</f>
        <v>#N/A</v>
      </c>
      <c r="E250" s="2" t="s">
        <v>350</v>
      </c>
      <c r="F250" s="401" t="e">
        <f t="shared" si="337"/>
        <v>#N/A</v>
      </c>
      <c r="G250" s="2"/>
      <c r="H250" s="88">
        <v>0.392</v>
      </c>
      <c r="I250" s="2" t="s">
        <v>134</v>
      </c>
      <c r="J250" s="585">
        <v>0.4</v>
      </c>
      <c r="K250" s="2" t="s">
        <v>300</v>
      </c>
      <c r="L250" s="435" t="s">
        <v>117</v>
      </c>
      <c r="M250" s="2"/>
      <c r="N250" s="429">
        <f t="shared" si="326"/>
        <v>0.2922181818181818</v>
      </c>
      <c r="O250" s="2" t="s">
        <v>137</v>
      </c>
      <c r="P250" s="168" t="e">
        <f t="shared" si="327"/>
        <v>#N/A</v>
      </c>
      <c r="Q250" s="44" t="s">
        <v>138</v>
      </c>
      <c r="R250" s="125" t="e">
        <f t="shared" si="328"/>
        <v>#N/A</v>
      </c>
      <c r="S250" s="2" t="s">
        <v>146</v>
      </c>
      <c r="T250" s="119" t="e">
        <f t="shared" si="329"/>
        <v>#N/A</v>
      </c>
      <c r="U250" s="2" t="s">
        <v>105</v>
      </c>
      <c r="V250" s="444" t="s">
        <v>117</v>
      </c>
      <c r="W250" s="44"/>
      <c r="X250" s="468" t="e">
        <f t="shared" si="286"/>
        <v>#N/A</v>
      </c>
      <c r="Y250" s="126" t="s">
        <v>102</v>
      </c>
      <c r="Z250" s="152" t="e">
        <f t="shared" si="287"/>
        <v>#N/A</v>
      </c>
      <c r="AA250" s="142">
        <v>55</v>
      </c>
      <c r="AB250" s="147">
        <v>0.5</v>
      </c>
      <c r="AC250" s="142">
        <v>5</v>
      </c>
      <c r="AD250" s="152" t="e">
        <f t="shared" si="288"/>
        <v>#N/A</v>
      </c>
      <c r="AE250" s="152" t="e">
        <f t="shared" si="294"/>
        <v>#N/A</v>
      </c>
      <c r="AF250" s="142" t="e">
        <f t="shared" si="324"/>
        <v>#N/A</v>
      </c>
      <c r="AG250" s="142" t="e">
        <f t="shared" si="320"/>
        <v>#N/A</v>
      </c>
      <c r="AH250" s="142" t="e">
        <f t="shared" si="321"/>
        <v>#N/A</v>
      </c>
      <c r="AI250" s="141" t="e">
        <f>SUM(AH250:AH$256)</f>
        <v>#N/A</v>
      </c>
      <c r="AJ250" s="168" t="e">
        <f t="shared" si="338"/>
        <v>#N/A</v>
      </c>
      <c r="AK250" s="126" t="s">
        <v>320</v>
      </c>
      <c r="AL250" s="444" t="s">
        <v>117</v>
      </c>
      <c r="AM250" s="126"/>
      <c r="AN250" s="168" t="e">
        <f t="shared" si="330"/>
        <v>#N/A</v>
      </c>
      <c r="AO250" s="164" t="s">
        <v>105</v>
      </c>
      <c r="AP250" s="387">
        <v>1.39</v>
      </c>
      <c r="AQ250" s="126" t="s">
        <v>323</v>
      </c>
      <c r="AR250" s="187">
        <f t="shared" si="331"/>
        <v>0.10230580099784421</v>
      </c>
      <c r="AS250" s="2" t="s">
        <v>325</v>
      </c>
      <c r="AT250" s="563" t="e">
        <f t="shared" si="332"/>
        <v>#N/A</v>
      </c>
      <c r="AU250" s="561" t="s">
        <v>327</v>
      </c>
      <c r="AV250" s="563" t="e">
        <f t="shared" si="339"/>
        <v>#N/A</v>
      </c>
      <c r="AW250" s="561" t="s">
        <v>327</v>
      </c>
      <c r="AX250" s="564" t="e">
        <f t="shared" si="340"/>
        <v>#N/A</v>
      </c>
      <c r="AY250" s="126" t="s">
        <v>329</v>
      </c>
      <c r="AZ250" s="140" t="e">
        <f t="shared" si="333"/>
        <v>#N/A</v>
      </c>
      <c r="BA250" s="126" t="s">
        <v>331</v>
      </c>
      <c r="BB250" s="147" t="e">
        <f t="shared" si="341"/>
        <v>#N/A</v>
      </c>
      <c r="BC250" s="126" t="s">
        <v>333</v>
      </c>
      <c r="BD250" s="147" t="e">
        <f t="shared" si="334"/>
        <v>#N/A</v>
      </c>
      <c r="BE250" s="126" t="s">
        <v>334</v>
      </c>
      <c r="BF250" s="142" t="e">
        <f t="shared" si="335"/>
        <v>#N/A</v>
      </c>
      <c r="BG250" s="126" t="s">
        <v>331</v>
      </c>
      <c r="BH250" s="142" t="e">
        <f t="shared" si="342"/>
        <v>#N/A</v>
      </c>
      <c r="BI250" s="126" t="s">
        <v>337</v>
      </c>
      <c r="BJ250" s="196" t="e">
        <f t="shared" si="290"/>
        <v>#N/A</v>
      </c>
      <c r="BK250" s="126" t="s">
        <v>338</v>
      </c>
      <c r="BL250" s="152" t="e">
        <f t="shared" si="291"/>
        <v>#N/A</v>
      </c>
      <c r="BM250" s="152" t="e">
        <f t="shared" si="296"/>
        <v>#N/A</v>
      </c>
      <c r="BN250" s="142" t="e">
        <f t="shared" si="325"/>
        <v>#N/A</v>
      </c>
      <c r="BO250" s="142" t="e">
        <f t="shared" si="322"/>
        <v>#N/A</v>
      </c>
      <c r="BP250" s="142" t="e">
        <f t="shared" si="323"/>
        <v>#N/A</v>
      </c>
      <c r="BQ250" s="142" t="e">
        <f>SUM(BP250:$BP$256)</f>
        <v>#N/A</v>
      </c>
      <c r="BR250" s="213" t="e">
        <f t="shared" si="298"/>
        <v>#N/A</v>
      </c>
      <c r="BS250" s="270" t="e">
        <f t="shared" si="293"/>
        <v>#N/A</v>
      </c>
      <c r="BT250" s="514">
        <v>29</v>
      </c>
      <c r="BU250" s="2" t="s">
        <v>340</v>
      </c>
      <c r="BV250" s="435" t="s">
        <v>117</v>
      </c>
      <c r="BW250" s="2"/>
      <c r="BX250" s="518">
        <f t="shared" si="336"/>
        <v>27.921225382932167</v>
      </c>
      <c r="BY250" s="2" t="s">
        <v>292</v>
      </c>
      <c r="BZ250" s="531" t="e">
        <f t="shared" si="343"/>
        <v>#N/A</v>
      </c>
      <c r="CA250" s="2" t="s">
        <v>290</v>
      </c>
      <c r="CB250" s="553" t="s">
        <v>117</v>
      </c>
      <c r="CC250" s="2"/>
      <c r="CD250" s="435" t="s">
        <v>117</v>
      </c>
      <c r="CE250" s="2"/>
      <c r="CF250" s="435" t="s">
        <v>117</v>
      </c>
      <c r="CG250" s="2"/>
      <c r="CH250" s="435" t="s">
        <v>117</v>
      </c>
      <c r="CI250" s="410"/>
    </row>
    <row r="251" spans="1:87" ht="12.75">
      <c r="A251" s="55" t="s">
        <v>51</v>
      </c>
      <c r="B251" s="359" t="e">
        <f>HLOOKUP('HEALTH INEQUALITIES TOOL'!$C$5,LookUpData!$B$1:$CH$256,LookUpData!CN251,FALSE)</f>
        <v>#N/A</v>
      </c>
      <c r="C251" s="2" t="s">
        <v>343</v>
      </c>
      <c r="D251" s="363" t="e">
        <f>LookUpData!CI251*B251</f>
        <v>#N/A</v>
      </c>
      <c r="E251" s="2" t="s">
        <v>350</v>
      </c>
      <c r="F251" s="401" t="e">
        <f t="shared" si="337"/>
        <v>#N/A</v>
      </c>
      <c r="G251" s="2"/>
      <c r="H251" s="88">
        <v>0.392</v>
      </c>
      <c r="I251" s="2" t="s">
        <v>134</v>
      </c>
      <c r="J251" s="585">
        <v>0.4</v>
      </c>
      <c r="K251" s="2" t="s">
        <v>300</v>
      </c>
      <c r="L251" s="435" t="s">
        <v>117</v>
      </c>
      <c r="M251" s="2"/>
      <c r="N251" s="429">
        <f t="shared" si="326"/>
        <v>0.2922181818181818</v>
      </c>
      <c r="O251" s="2" t="s">
        <v>137</v>
      </c>
      <c r="P251" s="168" t="e">
        <f t="shared" si="327"/>
        <v>#N/A</v>
      </c>
      <c r="Q251" s="44" t="s">
        <v>138</v>
      </c>
      <c r="R251" s="125" t="e">
        <f t="shared" si="328"/>
        <v>#N/A</v>
      </c>
      <c r="S251" s="2" t="s">
        <v>146</v>
      </c>
      <c r="T251" s="119" t="e">
        <f t="shared" si="329"/>
        <v>#N/A</v>
      </c>
      <c r="U251" s="2" t="s">
        <v>105</v>
      </c>
      <c r="V251" s="444" t="s">
        <v>117</v>
      </c>
      <c r="W251" s="44"/>
      <c r="X251" s="468" t="e">
        <f t="shared" si="286"/>
        <v>#N/A</v>
      </c>
      <c r="Y251" s="126" t="s">
        <v>102</v>
      </c>
      <c r="Z251" s="152" t="e">
        <f t="shared" si="287"/>
        <v>#N/A</v>
      </c>
      <c r="AA251" s="142">
        <v>60</v>
      </c>
      <c r="AB251" s="147">
        <v>0.5</v>
      </c>
      <c r="AC251" s="142">
        <v>5</v>
      </c>
      <c r="AD251" s="152" t="e">
        <f t="shared" si="288"/>
        <v>#N/A</v>
      </c>
      <c r="AE251" s="152" t="e">
        <f t="shared" si="294"/>
        <v>#N/A</v>
      </c>
      <c r="AF251" s="142" t="e">
        <f t="shared" si="324"/>
        <v>#N/A</v>
      </c>
      <c r="AG251" s="142" t="e">
        <f t="shared" si="320"/>
        <v>#N/A</v>
      </c>
      <c r="AH251" s="142" t="e">
        <f t="shared" si="321"/>
        <v>#N/A</v>
      </c>
      <c r="AI251" s="141" t="e">
        <f>SUM(AH251:AH$256)</f>
        <v>#N/A</v>
      </c>
      <c r="AJ251" s="168" t="e">
        <f t="shared" si="338"/>
        <v>#N/A</v>
      </c>
      <c r="AK251" s="126" t="s">
        <v>320</v>
      </c>
      <c r="AL251" s="444" t="s">
        <v>117</v>
      </c>
      <c r="AM251" s="126"/>
      <c r="AN251" s="168" t="e">
        <f t="shared" si="330"/>
        <v>#N/A</v>
      </c>
      <c r="AO251" s="164" t="s">
        <v>105</v>
      </c>
      <c r="AP251" s="387">
        <v>1.39</v>
      </c>
      <c r="AQ251" s="126" t="s">
        <v>323</v>
      </c>
      <c r="AR251" s="187">
        <f t="shared" si="331"/>
        <v>0.10230580099784421</v>
      </c>
      <c r="AS251" s="2" t="s">
        <v>325</v>
      </c>
      <c r="AT251" s="563" t="e">
        <f t="shared" si="332"/>
        <v>#N/A</v>
      </c>
      <c r="AU251" s="561" t="s">
        <v>327</v>
      </c>
      <c r="AV251" s="563" t="e">
        <f t="shared" si="339"/>
        <v>#N/A</v>
      </c>
      <c r="AW251" s="561" t="s">
        <v>327</v>
      </c>
      <c r="AX251" s="564" t="e">
        <f t="shared" si="340"/>
        <v>#N/A</v>
      </c>
      <c r="AY251" s="126" t="s">
        <v>329</v>
      </c>
      <c r="AZ251" s="140" t="e">
        <f t="shared" si="333"/>
        <v>#N/A</v>
      </c>
      <c r="BA251" s="126" t="s">
        <v>331</v>
      </c>
      <c r="BB251" s="147" t="e">
        <f t="shared" si="341"/>
        <v>#N/A</v>
      </c>
      <c r="BC251" s="126" t="s">
        <v>333</v>
      </c>
      <c r="BD251" s="147" t="e">
        <f t="shared" si="334"/>
        <v>#N/A</v>
      </c>
      <c r="BE251" s="126" t="s">
        <v>334</v>
      </c>
      <c r="BF251" s="142" t="e">
        <f t="shared" si="335"/>
        <v>#N/A</v>
      </c>
      <c r="BG251" s="126" t="s">
        <v>331</v>
      </c>
      <c r="BH251" s="142" t="e">
        <f t="shared" si="342"/>
        <v>#N/A</v>
      </c>
      <c r="BI251" s="126" t="s">
        <v>337</v>
      </c>
      <c r="BJ251" s="196" t="e">
        <f t="shared" si="290"/>
        <v>#N/A</v>
      </c>
      <c r="BK251" s="126" t="s">
        <v>338</v>
      </c>
      <c r="BL251" s="152" t="e">
        <f t="shared" si="291"/>
        <v>#N/A</v>
      </c>
      <c r="BM251" s="152" t="e">
        <f t="shared" si="296"/>
        <v>#N/A</v>
      </c>
      <c r="BN251" s="142" t="e">
        <f t="shared" si="325"/>
        <v>#N/A</v>
      </c>
      <c r="BO251" s="142" t="e">
        <f t="shared" si="322"/>
        <v>#N/A</v>
      </c>
      <c r="BP251" s="142" t="e">
        <f t="shared" si="323"/>
        <v>#N/A</v>
      </c>
      <c r="BQ251" s="142" t="e">
        <f>SUM(BP251:$BP$256)</f>
        <v>#N/A</v>
      </c>
      <c r="BR251" s="213" t="e">
        <f t="shared" si="298"/>
        <v>#N/A</v>
      </c>
      <c r="BS251" s="270" t="e">
        <f t="shared" si="293"/>
        <v>#N/A</v>
      </c>
      <c r="BT251" s="514">
        <v>29</v>
      </c>
      <c r="BU251" s="2" t="s">
        <v>340</v>
      </c>
      <c r="BV251" s="435" t="s">
        <v>117</v>
      </c>
      <c r="BW251" s="2"/>
      <c r="BX251" s="518">
        <f t="shared" si="336"/>
        <v>27.921225382932167</v>
      </c>
      <c r="BY251" s="2" t="s">
        <v>292</v>
      </c>
      <c r="BZ251" s="531" t="e">
        <f t="shared" si="343"/>
        <v>#N/A</v>
      </c>
      <c r="CA251" s="2" t="s">
        <v>290</v>
      </c>
      <c r="CB251" s="553" t="s">
        <v>117</v>
      </c>
      <c r="CC251" s="2"/>
      <c r="CD251" s="435" t="s">
        <v>117</v>
      </c>
      <c r="CE251" s="2"/>
      <c r="CF251" s="435" t="s">
        <v>117</v>
      </c>
      <c r="CG251" s="2"/>
      <c r="CH251" s="435" t="s">
        <v>117</v>
      </c>
      <c r="CI251" s="410"/>
    </row>
    <row r="252" spans="1:87" ht="12.75">
      <c r="A252" s="55" t="s">
        <v>52</v>
      </c>
      <c r="B252" s="359" t="e">
        <f>HLOOKUP('HEALTH INEQUALITIES TOOL'!$C$5,LookUpData!$B$1:$CH$256,LookUpData!CN252,FALSE)</f>
        <v>#N/A</v>
      </c>
      <c r="C252" s="2" t="s">
        <v>343</v>
      </c>
      <c r="D252" s="363" t="e">
        <f>LookUpData!CI252*B252</f>
        <v>#N/A</v>
      </c>
      <c r="E252" s="2" t="s">
        <v>350</v>
      </c>
      <c r="F252" s="401" t="e">
        <f t="shared" si="337"/>
        <v>#N/A</v>
      </c>
      <c r="G252" s="2"/>
      <c r="H252" s="88">
        <v>0.317</v>
      </c>
      <c r="I252" s="2" t="s">
        <v>134</v>
      </c>
      <c r="J252" s="585">
        <v>0.4</v>
      </c>
      <c r="K252" s="2" t="s">
        <v>300</v>
      </c>
      <c r="L252" s="435" t="s">
        <v>117</v>
      </c>
      <c r="M252" s="2"/>
      <c r="N252" s="429">
        <f>H252*L$22</f>
        <v>0.23630909090909089</v>
      </c>
      <c r="O252" s="2" t="s">
        <v>137</v>
      </c>
      <c r="P252" s="168" t="e">
        <f t="shared" si="327"/>
        <v>#N/A</v>
      </c>
      <c r="Q252" s="44" t="s">
        <v>138</v>
      </c>
      <c r="R252" s="125" t="e">
        <f t="shared" si="328"/>
        <v>#N/A</v>
      </c>
      <c r="S252" s="2" t="s">
        <v>146</v>
      </c>
      <c r="T252" s="119" t="e">
        <f t="shared" si="329"/>
        <v>#N/A</v>
      </c>
      <c r="U252" s="2" t="s">
        <v>105</v>
      </c>
      <c r="V252" s="444" t="s">
        <v>117</v>
      </c>
      <c r="W252" s="44"/>
      <c r="X252" s="468" t="e">
        <f t="shared" si="286"/>
        <v>#N/A</v>
      </c>
      <c r="Y252" s="126" t="s">
        <v>102</v>
      </c>
      <c r="Z252" s="152" t="e">
        <f t="shared" si="287"/>
        <v>#N/A</v>
      </c>
      <c r="AA252" s="142">
        <v>65</v>
      </c>
      <c r="AB252" s="147">
        <v>0.5</v>
      </c>
      <c r="AC252" s="142">
        <v>5</v>
      </c>
      <c r="AD252" s="152" t="e">
        <f t="shared" si="288"/>
        <v>#N/A</v>
      </c>
      <c r="AE252" s="152" t="e">
        <f t="shared" si="294"/>
        <v>#N/A</v>
      </c>
      <c r="AF252" s="142" t="e">
        <f t="shared" si="324"/>
        <v>#N/A</v>
      </c>
      <c r="AG252" s="142" t="e">
        <f t="shared" si="320"/>
        <v>#N/A</v>
      </c>
      <c r="AH252" s="142" t="e">
        <f t="shared" si="321"/>
        <v>#N/A</v>
      </c>
      <c r="AI252" s="141" t="e">
        <f>SUM(AH252:AH$256)</f>
        <v>#N/A</v>
      </c>
      <c r="AJ252" s="168" t="e">
        <f t="shared" si="338"/>
        <v>#N/A</v>
      </c>
      <c r="AK252" s="126" t="s">
        <v>320</v>
      </c>
      <c r="AL252" s="444" t="s">
        <v>117</v>
      </c>
      <c r="AM252" s="126"/>
      <c r="AN252" s="168" t="e">
        <f t="shared" si="330"/>
        <v>#N/A</v>
      </c>
      <c r="AO252" s="164" t="s">
        <v>105</v>
      </c>
      <c r="AP252" s="387">
        <v>1.39</v>
      </c>
      <c r="AQ252" s="126" t="s">
        <v>323</v>
      </c>
      <c r="AR252" s="187">
        <f t="shared" si="331"/>
        <v>0.08438369783463402</v>
      </c>
      <c r="AS252" s="2" t="s">
        <v>325</v>
      </c>
      <c r="AT252" s="563" t="e">
        <f t="shared" si="332"/>
        <v>#N/A</v>
      </c>
      <c r="AU252" s="561" t="s">
        <v>327</v>
      </c>
      <c r="AV252" s="563" t="e">
        <f t="shared" si="339"/>
        <v>#N/A</v>
      </c>
      <c r="AW252" s="561" t="s">
        <v>327</v>
      </c>
      <c r="AX252" s="564" t="e">
        <f t="shared" si="340"/>
        <v>#N/A</v>
      </c>
      <c r="AY252" s="126" t="s">
        <v>329</v>
      </c>
      <c r="AZ252" s="140" t="e">
        <f t="shared" si="333"/>
        <v>#N/A</v>
      </c>
      <c r="BA252" s="126" t="s">
        <v>331</v>
      </c>
      <c r="BB252" s="147" t="e">
        <f t="shared" si="341"/>
        <v>#N/A</v>
      </c>
      <c r="BC252" s="126" t="s">
        <v>333</v>
      </c>
      <c r="BD252" s="147" t="e">
        <f t="shared" si="334"/>
        <v>#N/A</v>
      </c>
      <c r="BE252" s="126" t="s">
        <v>334</v>
      </c>
      <c r="BF252" s="142" t="e">
        <f t="shared" si="335"/>
        <v>#N/A</v>
      </c>
      <c r="BG252" s="126" t="s">
        <v>331</v>
      </c>
      <c r="BH252" s="142" t="e">
        <f t="shared" si="342"/>
        <v>#N/A</v>
      </c>
      <c r="BI252" s="126" t="s">
        <v>337</v>
      </c>
      <c r="BJ252" s="196" t="e">
        <f t="shared" si="290"/>
        <v>#N/A</v>
      </c>
      <c r="BK252" s="126" t="s">
        <v>338</v>
      </c>
      <c r="BL252" s="152" t="e">
        <f t="shared" si="291"/>
        <v>#N/A</v>
      </c>
      <c r="BM252" s="152" t="e">
        <f t="shared" si="296"/>
        <v>#N/A</v>
      </c>
      <c r="BN252" s="142" t="e">
        <f t="shared" si="325"/>
        <v>#N/A</v>
      </c>
      <c r="BO252" s="142" t="e">
        <f t="shared" si="322"/>
        <v>#N/A</v>
      </c>
      <c r="BP252" s="142" t="e">
        <f t="shared" si="323"/>
        <v>#N/A</v>
      </c>
      <c r="BQ252" s="142" t="e">
        <f>SUM(BP252:$BP$256)</f>
        <v>#N/A</v>
      </c>
      <c r="BR252" s="213" t="e">
        <f t="shared" si="298"/>
        <v>#N/A</v>
      </c>
      <c r="BS252" s="270" t="e">
        <f t="shared" si="293"/>
        <v>#N/A</v>
      </c>
      <c r="BT252" s="514">
        <v>28.4</v>
      </c>
      <c r="BU252" s="2" t="s">
        <v>340</v>
      </c>
      <c r="BV252" s="435" t="s">
        <v>117</v>
      </c>
      <c r="BW252" s="2"/>
      <c r="BX252" s="518">
        <f t="shared" si="336"/>
        <v>27.34354485776805</v>
      </c>
      <c r="BY252" s="2" t="s">
        <v>292</v>
      </c>
      <c r="BZ252" s="531" t="e">
        <f t="shared" si="343"/>
        <v>#N/A</v>
      </c>
      <c r="CA252" s="2" t="s">
        <v>290</v>
      </c>
      <c r="CB252" s="553" t="s">
        <v>117</v>
      </c>
      <c r="CC252" s="2"/>
      <c r="CD252" s="435" t="s">
        <v>117</v>
      </c>
      <c r="CE252" s="2"/>
      <c r="CF252" s="435" t="s">
        <v>117</v>
      </c>
      <c r="CG252" s="2"/>
      <c r="CH252" s="435" t="s">
        <v>117</v>
      </c>
      <c r="CI252" s="410"/>
    </row>
    <row r="253" spans="1:87" ht="12.75">
      <c r="A253" s="55" t="s">
        <v>53</v>
      </c>
      <c r="B253" s="359" t="e">
        <f>HLOOKUP('HEALTH INEQUALITIES TOOL'!$C$5,LookUpData!$B$1:$CH$256,LookUpData!CN253,FALSE)</f>
        <v>#N/A</v>
      </c>
      <c r="C253" s="2" t="s">
        <v>343</v>
      </c>
      <c r="D253" s="363" t="e">
        <f>LookUpData!CI253*B253</f>
        <v>#N/A</v>
      </c>
      <c r="E253" s="2" t="s">
        <v>350</v>
      </c>
      <c r="F253" s="401" t="e">
        <f t="shared" si="337"/>
        <v>#N/A</v>
      </c>
      <c r="G253" s="2"/>
      <c r="H253" s="88">
        <v>0.317</v>
      </c>
      <c r="I253" s="2" t="s">
        <v>134</v>
      </c>
      <c r="J253" s="585">
        <v>0.4</v>
      </c>
      <c r="K253" s="2" t="s">
        <v>300</v>
      </c>
      <c r="L253" s="435" t="s">
        <v>117</v>
      </c>
      <c r="M253" s="2"/>
      <c r="N253" s="429">
        <f t="shared" si="326"/>
        <v>0.23630909090909089</v>
      </c>
      <c r="O253" s="2" t="s">
        <v>137</v>
      </c>
      <c r="P253" s="168" t="e">
        <f t="shared" si="327"/>
        <v>#N/A</v>
      </c>
      <c r="Q253" s="44" t="s">
        <v>138</v>
      </c>
      <c r="R253" s="125" t="e">
        <f t="shared" si="328"/>
        <v>#N/A</v>
      </c>
      <c r="S253" s="2" t="s">
        <v>146</v>
      </c>
      <c r="T253" s="119" t="e">
        <f t="shared" si="329"/>
        <v>#N/A</v>
      </c>
      <c r="U253" s="2" t="s">
        <v>105</v>
      </c>
      <c r="V253" s="444" t="s">
        <v>117</v>
      </c>
      <c r="W253" s="44"/>
      <c r="X253" s="468" t="e">
        <f t="shared" si="286"/>
        <v>#N/A</v>
      </c>
      <c r="Y253" s="126" t="s">
        <v>102</v>
      </c>
      <c r="Z253" s="152" t="e">
        <f t="shared" si="287"/>
        <v>#N/A</v>
      </c>
      <c r="AA253" s="142">
        <v>70</v>
      </c>
      <c r="AB253" s="147">
        <v>0.5</v>
      </c>
      <c r="AC253" s="142">
        <v>5</v>
      </c>
      <c r="AD253" s="152" t="e">
        <f t="shared" si="288"/>
        <v>#N/A</v>
      </c>
      <c r="AE253" s="152" t="e">
        <f t="shared" si="294"/>
        <v>#N/A</v>
      </c>
      <c r="AF253" s="142" t="e">
        <f t="shared" si="324"/>
        <v>#N/A</v>
      </c>
      <c r="AG253" s="142" t="e">
        <f t="shared" si="320"/>
        <v>#N/A</v>
      </c>
      <c r="AH253" s="142" t="e">
        <f t="shared" si="321"/>
        <v>#N/A</v>
      </c>
      <c r="AI253" s="141" t="e">
        <f>SUM(AH253:AH$256)</f>
        <v>#N/A</v>
      </c>
      <c r="AJ253" s="168" t="e">
        <f t="shared" si="338"/>
        <v>#N/A</v>
      </c>
      <c r="AK253" s="126" t="s">
        <v>320</v>
      </c>
      <c r="AL253" s="444" t="s">
        <v>117</v>
      </c>
      <c r="AM253" s="126"/>
      <c r="AN253" s="168" t="e">
        <f t="shared" si="330"/>
        <v>#N/A</v>
      </c>
      <c r="AO253" s="164" t="s">
        <v>105</v>
      </c>
      <c r="AP253" s="387">
        <v>1.39</v>
      </c>
      <c r="AQ253" s="126" t="s">
        <v>323</v>
      </c>
      <c r="AR253" s="187">
        <f t="shared" si="331"/>
        <v>0.08438369783463402</v>
      </c>
      <c r="AS253" s="2" t="s">
        <v>325</v>
      </c>
      <c r="AT253" s="563" t="e">
        <f t="shared" si="332"/>
        <v>#N/A</v>
      </c>
      <c r="AU253" s="561" t="s">
        <v>327</v>
      </c>
      <c r="AV253" s="563" t="e">
        <f t="shared" si="339"/>
        <v>#N/A</v>
      </c>
      <c r="AW253" s="561" t="s">
        <v>327</v>
      </c>
      <c r="AX253" s="564" t="e">
        <f t="shared" si="340"/>
        <v>#N/A</v>
      </c>
      <c r="AY253" s="126" t="s">
        <v>329</v>
      </c>
      <c r="AZ253" s="140" t="e">
        <f t="shared" si="333"/>
        <v>#N/A</v>
      </c>
      <c r="BA253" s="126" t="s">
        <v>331</v>
      </c>
      <c r="BB253" s="147" t="e">
        <f t="shared" si="341"/>
        <v>#N/A</v>
      </c>
      <c r="BC253" s="126" t="s">
        <v>333</v>
      </c>
      <c r="BD253" s="147" t="e">
        <f t="shared" si="334"/>
        <v>#N/A</v>
      </c>
      <c r="BE253" s="126" t="s">
        <v>334</v>
      </c>
      <c r="BF253" s="142" t="e">
        <f t="shared" si="335"/>
        <v>#N/A</v>
      </c>
      <c r="BG253" s="126" t="s">
        <v>331</v>
      </c>
      <c r="BH253" s="142" t="e">
        <f t="shared" si="342"/>
        <v>#N/A</v>
      </c>
      <c r="BI253" s="126" t="s">
        <v>337</v>
      </c>
      <c r="BJ253" s="196" t="e">
        <f t="shared" si="290"/>
        <v>#N/A</v>
      </c>
      <c r="BK253" s="126" t="s">
        <v>338</v>
      </c>
      <c r="BL253" s="152" t="e">
        <f t="shared" si="291"/>
        <v>#N/A</v>
      </c>
      <c r="BM253" s="152" t="e">
        <f t="shared" si="296"/>
        <v>#N/A</v>
      </c>
      <c r="BN253" s="142" t="e">
        <f t="shared" si="325"/>
        <v>#N/A</v>
      </c>
      <c r="BO253" s="142" t="e">
        <f t="shared" si="322"/>
        <v>#N/A</v>
      </c>
      <c r="BP253" s="142" t="e">
        <f t="shared" si="323"/>
        <v>#N/A</v>
      </c>
      <c r="BQ253" s="142" t="e">
        <f>SUM(BP253:$BP$256)</f>
        <v>#N/A</v>
      </c>
      <c r="BR253" s="213" t="e">
        <f t="shared" si="298"/>
        <v>#N/A</v>
      </c>
      <c r="BS253" s="270" t="e">
        <f t="shared" si="293"/>
        <v>#N/A</v>
      </c>
      <c r="BT253" s="514">
        <v>28.4</v>
      </c>
      <c r="BU253" s="2" t="s">
        <v>340</v>
      </c>
      <c r="BV253" s="435" t="s">
        <v>117</v>
      </c>
      <c r="BW253" s="2"/>
      <c r="BX253" s="518">
        <f t="shared" si="336"/>
        <v>27.34354485776805</v>
      </c>
      <c r="BY253" s="2" t="s">
        <v>292</v>
      </c>
      <c r="BZ253" s="531" t="e">
        <f t="shared" si="343"/>
        <v>#N/A</v>
      </c>
      <c r="CA253" s="2" t="s">
        <v>290</v>
      </c>
      <c r="CB253" s="553" t="s">
        <v>117</v>
      </c>
      <c r="CC253" s="2"/>
      <c r="CD253" s="435" t="s">
        <v>117</v>
      </c>
      <c r="CE253" s="2"/>
      <c r="CF253" s="435" t="s">
        <v>117</v>
      </c>
      <c r="CG253" s="2"/>
      <c r="CH253" s="435" t="s">
        <v>117</v>
      </c>
      <c r="CI253" s="410"/>
    </row>
    <row r="254" spans="1:87" ht="12.75">
      <c r="A254" s="55" t="s">
        <v>54</v>
      </c>
      <c r="B254" s="359" t="e">
        <f>HLOOKUP('HEALTH INEQUALITIES TOOL'!$C$5,LookUpData!$B$1:$CH$256,LookUpData!CN254,FALSE)</f>
        <v>#N/A</v>
      </c>
      <c r="C254" s="2" t="s">
        <v>343</v>
      </c>
      <c r="D254" s="363" t="e">
        <f>LookUpData!CI254*B254</f>
        <v>#N/A</v>
      </c>
      <c r="E254" s="2" t="s">
        <v>350</v>
      </c>
      <c r="F254" s="406"/>
      <c r="G254" s="2"/>
      <c r="H254" s="87"/>
      <c r="I254" s="2"/>
      <c r="J254" s="583"/>
      <c r="K254" s="2"/>
      <c r="L254" s="420"/>
      <c r="M254" s="2"/>
      <c r="N254" s="175"/>
      <c r="O254" s="2"/>
      <c r="P254" s="172"/>
      <c r="Q254" s="44"/>
      <c r="R254" s="124"/>
      <c r="S254" s="2"/>
      <c r="T254" s="124"/>
      <c r="U254" s="2"/>
      <c r="V254" s="452"/>
      <c r="W254" s="44"/>
      <c r="X254" s="468" t="e">
        <f t="shared" si="286"/>
        <v>#N/A</v>
      </c>
      <c r="Y254" s="126" t="s">
        <v>102</v>
      </c>
      <c r="Z254" s="152" t="e">
        <f t="shared" si="287"/>
        <v>#N/A</v>
      </c>
      <c r="AA254" s="142">
        <v>75</v>
      </c>
      <c r="AB254" s="147">
        <v>0.5</v>
      </c>
      <c r="AC254" s="142">
        <v>5</v>
      </c>
      <c r="AD254" s="152" t="e">
        <f t="shared" si="288"/>
        <v>#N/A</v>
      </c>
      <c r="AE254" s="152" t="e">
        <f t="shared" si="294"/>
        <v>#N/A</v>
      </c>
      <c r="AF254" s="142" t="e">
        <f t="shared" si="324"/>
        <v>#N/A</v>
      </c>
      <c r="AG254" s="142" t="e">
        <f t="shared" si="320"/>
        <v>#N/A</v>
      </c>
      <c r="AH254" s="142" t="e">
        <f t="shared" si="321"/>
        <v>#N/A</v>
      </c>
      <c r="AI254" s="141" t="e">
        <f>SUM(AH254:AH$256)</f>
        <v>#N/A</v>
      </c>
      <c r="AJ254" s="172"/>
      <c r="AK254" s="126"/>
      <c r="AL254" s="451"/>
      <c r="AM254" s="126"/>
      <c r="AN254" s="172"/>
      <c r="AO254" s="164"/>
      <c r="AP254" s="391"/>
      <c r="AQ254" s="126"/>
      <c r="AR254" s="192"/>
      <c r="AS254" s="126"/>
      <c r="AT254" s="560"/>
      <c r="AU254" s="561"/>
      <c r="AV254" s="560"/>
      <c r="AW254" s="561"/>
      <c r="AX254" s="562"/>
      <c r="AY254" s="126"/>
      <c r="AZ254" s="195"/>
      <c r="BA254" s="126"/>
      <c r="BB254" s="172"/>
      <c r="BC254" s="126"/>
      <c r="BD254" s="172"/>
      <c r="BE254" s="126"/>
      <c r="BF254" s="172"/>
      <c r="BG254" s="126"/>
      <c r="BH254" s="142" t="e">
        <f>D254</f>
        <v>#N/A</v>
      </c>
      <c r="BI254" s="126" t="s">
        <v>336</v>
      </c>
      <c r="BJ254" s="196" t="e">
        <f t="shared" si="290"/>
        <v>#N/A</v>
      </c>
      <c r="BK254" s="126" t="s">
        <v>338</v>
      </c>
      <c r="BL254" s="152" t="e">
        <f t="shared" si="291"/>
        <v>#N/A</v>
      </c>
      <c r="BM254" s="152" t="e">
        <f t="shared" si="296"/>
        <v>#N/A</v>
      </c>
      <c r="BN254" s="142" t="e">
        <f t="shared" si="325"/>
        <v>#N/A</v>
      </c>
      <c r="BO254" s="142" t="e">
        <f t="shared" si="322"/>
        <v>#N/A</v>
      </c>
      <c r="BP254" s="142" t="e">
        <f t="shared" si="323"/>
        <v>#N/A</v>
      </c>
      <c r="BQ254" s="142" t="e">
        <f>SUM(BP254:$BP$256)</f>
        <v>#N/A</v>
      </c>
      <c r="BR254" s="213" t="e">
        <f t="shared" si="298"/>
        <v>#N/A</v>
      </c>
      <c r="BS254" s="270" t="e">
        <f t="shared" si="293"/>
        <v>#N/A</v>
      </c>
      <c r="BT254" s="82"/>
      <c r="BU254" s="126"/>
      <c r="BV254" s="420"/>
      <c r="BW254" s="2"/>
      <c r="BX254" s="520"/>
      <c r="BY254" s="2"/>
      <c r="BZ254" s="530"/>
      <c r="CA254" s="2"/>
      <c r="CB254" s="552"/>
      <c r="CC254" s="2"/>
      <c r="CD254" s="420"/>
      <c r="CE254" s="2"/>
      <c r="CF254" s="420"/>
      <c r="CG254" s="2"/>
      <c r="CH254" s="420"/>
      <c r="CI254" s="410"/>
    </row>
    <row r="255" spans="1:87" ht="12.75">
      <c r="A255" s="55" t="s">
        <v>55</v>
      </c>
      <c r="B255" s="359" t="e">
        <f>HLOOKUP('HEALTH INEQUALITIES TOOL'!$C$5,LookUpData!$B$1:$CH$256,LookUpData!CN255,FALSE)</f>
        <v>#N/A</v>
      </c>
      <c r="C255" s="2" t="s">
        <v>343</v>
      </c>
      <c r="D255" s="363" t="e">
        <f>LookUpData!CI255*B255</f>
        <v>#N/A</v>
      </c>
      <c r="E255" s="2" t="s">
        <v>350</v>
      </c>
      <c r="F255" s="406"/>
      <c r="G255" s="2"/>
      <c r="H255" s="87"/>
      <c r="I255" s="2"/>
      <c r="J255" s="583"/>
      <c r="K255" s="2"/>
      <c r="L255" s="420"/>
      <c r="M255" s="2"/>
      <c r="N255" s="175"/>
      <c r="O255" s="2"/>
      <c r="P255" s="172"/>
      <c r="Q255" s="44"/>
      <c r="R255" s="124"/>
      <c r="S255" s="2"/>
      <c r="T255" s="124"/>
      <c r="U255" s="2"/>
      <c r="V255" s="452"/>
      <c r="W255" s="44"/>
      <c r="X255" s="468" t="e">
        <f t="shared" si="286"/>
        <v>#N/A</v>
      </c>
      <c r="Y255" s="126" t="s">
        <v>102</v>
      </c>
      <c r="Z255" s="152" t="e">
        <f t="shared" si="287"/>
        <v>#N/A</v>
      </c>
      <c r="AA255" s="142">
        <v>80</v>
      </c>
      <c r="AB255" s="147">
        <v>0.5</v>
      </c>
      <c r="AC255" s="142">
        <v>5</v>
      </c>
      <c r="AD255" s="152" t="e">
        <f t="shared" si="288"/>
        <v>#N/A</v>
      </c>
      <c r="AE255" s="152" t="e">
        <f t="shared" si="294"/>
        <v>#N/A</v>
      </c>
      <c r="AF255" s="142" t="e">
        <f t="shared" si="324"/>
        <v>#N/A</v>
      </c>
      <c r="AG255" s="142" t="e">
        <f t="shared" si="320"/>
        <v>#N/A</v>
      </c>
      <c r="AH255" s="142" t="e">
        <f t="shared" si="321"/>
        <v>#N/A</v>
      </c>
      <c r="AI255" s="141" t="e">
        <f>SUM(AH255:AH$256)</f>
        <v>#N/A</v>
      </c>
      <c r="AJ255" s="172"/>
      <c r="AK255" s="126"/>
      <c r="AL255" s="451"/>
      <c r="AM255" s="126"/>
      <c r="AN255" s="172"/>
      <c r="AO255" s="164"/>
      <c r="AP255" s="391"/>
      <c r="AQ255" s="126"/>
      <c r="AR255" s="192"/>
      <c r="AS255" s="126"/>
      <c r="AT255" s="560"/>
      <c r="AU255" s="561"/>
      <c r="AV255" s="560"/>
      <c r="AW255" s="561"/>
      <c r="AX255" s="562"/>
      <c r="AY255" s="126"/>
      <c r="AZ255" s="195"/>
      <c r="BA255" s="126"/>
      <c r="BB255" s="172"/>
      <c r="BC255" s="126"/>
      <c r="BD255" s="172"/>
      <c r="BE255" s="126"/>
      <c r="BF255" s="172"/>
      <c r="BG255" s="126"/>
      <c r="BH255" s="142" t="e">
        <f>D255</f>
        <v>#N/A</v>
      </c>
      <c r="BI255" s="126" t="s">
        <v>336</v>
      </c>
      <c r="BJ255" s="196" t="e">
        <f t="shared" si="290"/>
        <v>#N/A</v>
      </c>
      <c r="BK255" s="126" t="s">
        <v>338</v>
      </c>
      <c r="BL255" s="152" t="e">
        <f t="shared" si="291"/>
        <v>#N/A</v>
      </c>
      <c r="BM255" s="152" t="e">
        <f t="shared" si="296"/>
        <v>#N/A</v>
      </c>
      <c r="BN255" s="142" t="e">
        <f t="shared" si="325"/>
        <v>#N/A</v>
      </c>
      <c r="BO255" s="142" t="e">
        <f t="shared" si="322"/>
        <v>#N/A</v>
      </c>
      <c r="BP255" s="142" t="e">
        <f t="shared" si="323"/>
        <v>#N/A</v>
      </c>
      <c r="BQ255" s="142" t="e">
        <f>SUM(BP255:$BP$256)</f>
        <v>#N/A</v>
      </c>
      <c r="BR255" s="213" t="e">
        <f t="shared" si="298"/>
        <v>#N/A</v>
      </c>
      <c r="BS255" s="270" t="e">
        <f t="shared" si="293"/>
        <v>#N/A</v>
      </c>
      <c r="BT255" s="82"/>
      <c r="BU255" s="126"/>
      <c r="BV255" s="420"/>
      <c r="BW255" s="2"/>
      <c r="BX255" s="520"/>
      <c r="BY255" s="2"/>
      <c r="BZ255" s="530"/>
      <c r="CA255" s="2"/>
      <c r="CB255" s="552"/>
      <c r="CC255" s="2"/>
      <c r="CD255" s="420"/>
      <c r="CE255" s="2"/>
      <c r="CF255" s="420"/>
      <c r="CG255" s="2"/>
      <c r="CH255" s="420"/>
      <c r="CI255" s="410"/>
    </row>
    <row r="256" spans="1:87" ht="13.5" thickBot="1">
      <c r="A256" s="20" t="s">
        <v>91</v>
      </c>
      <c r="B256" s="360" t="e">
        <f>HLOOKUP('HEALTH INEQUALITIES TOOL'!$C$5,LookUpData!$B$1:$CH$256,LookUpData!CN256,FALSE)</f>
        <v>#N/A</v>
      </c>
      <c r="C256" s="6" t="s">
        <v>343</v>
      </c>
      <c r="D256" s="364" t="e">
        <f>LookUpData!CI256*B256</f>
        <v>#N/A</v>
      </c>
      <c r="E256" s="6" t="s">
        <v>350</v>
      </c>
      <c r="F256" s="403"/>
      <c r="G256" s="6"/>
      <c r="H256" s="83"/>
      <c r="I256" s="6"/>
      <c r="J256" s="586"/>
      <c r="K256" s="6"/>
      <c r="L256" s="417"/>
      <c r="M256" s="6"/>
      <c r="N256" s="428"/>
      <c r="O256" s="6"/>
      <c r="P256" s="146"/>
      <c r="Q256" s="46"/>
      <c r="R256" s="121"/>
      <c r="S256" s="6"/>
      <c r="T256" s="121"/>
      <c r="U256" s="6"/>
      <c r="V256" s="442"/>
      <c r="W256" s="46"/>
      <c r="X256" s="469" t="e">
        <f t="shared" si="286"/>
        <v>#N/A</v>
      </c>
      <c r="Y256" s="160" t="s">
        <v>102</v>
      </c>
      <c r="Z256" s="153" t="e">
        <f t="shared" si="287"/>
        <v>#N/A</v>
      </c>
      <c r="AA256" s="144">
        <v>85</v>
      </c>
      <c r="AB256" s="148">
        <v>0.5</v>
      </c>
      <c r="AC256" s="144" t="e">
        <f>2/Z256</f>
        <v>#N/A</v>
      </c>
      <c r="AD256" s="153" t="e">
        <f t="shared" si="288"/>
        <v>#N/A</v>
      </c>
      <c r="AE256" s="153" t="e">
        <f t="shared" si="294"/>
        <v>#N/A</v>
      </c>
      <c r="AF256" s="144" t="e">
        <f t="shared" si="324"/>
        <v>#N/A</v>
      </c>
      <c r="AG256" s="144" t="e">
        <f>AF256</f>
        <v>#N/A</v>
      </c>
      <c r="AH256" s="144" t="e">
        <f>AC256*(AB256*AG256)</f>
        <v>#N/A</v>
      </c>
      <c r="AI256" s="143" t="e">
        <f>SUM(AH256:AH$256)</f>
        <v>#N/A</v>
      </c>
      <c r="AJ256" s="145"/>
      <c r="AK256" s="160"/>
      <c r="AL256" s="48"/>
      <c r="AM256" s="160"/>
      <c r="AN256" s="146"/>
      <c r="AO256" s="160"/>
      <c r="AP256" s="392"/>
      <c r="AQ256" s="160"/>
      <c r="AR256" s="189"/>
      <c r="AS256" s="160"/>
      <c r="AT256" s="566"/>
      <c r="AU256" s="570"/>
      <c r="AV256" s="566"/>
      <c r="AW256" s="570"/>
      <c r="AX256" s="571"/>
      <c r="AY256" s="165"/>
      <c r="AZ256" s="145"/>
      <c r="BA256" s="160"/>
      <c r="BB256" s="146"/>
      <c r="BC256" s="160"/>
      <c r="BD256" s="146"/>
      <c r="BE256" s="160"/>
      <c r="BF256" s="146"/>
      <c r="BG256" s="160"/>
      <c r="BH256" s="144" t="e">
        <f>D256</f>
        <v>#N/A</v>
      </c>
      <c r="BI256" s="160" t="s">
        <v>336</v>
      </c>
      <c r="BJ256" s="198" t="e">
        <f t="shared" si="290"/>
        <v>#N/A</v>
      </c>
      <c r="BK256" s="160" t="s">
        <v>338</v>
      </c>
      <c r="BL256" s="153" t="e">
        <f t="shared" si="291"/>
        <v>#N/A</v>
      </c>
      <c r="BM256" s="153" t="e">
        <f t="shared" si="296"/>
        <v>#N/A</v>
      </c>
      <c r="BN256" s="144" t="e">
        <f t="shared" si="325"/>
        <v>#N/A</v>
      </c>
      <c r="BO256" s="144" t="e">
        <f>BN256</f>
        <v>#N/A</v>
      </c>
      <c r="BP256" s="144" t="e">
        <f>AC256*(AB256*BO256)</f>
        <v>#N/A</v>
      </c>
      <c r="BQ256" s="144" t="e">
        <f>SUM(BP256:$BP$256)</f>
        <v>#N/A</v>
      </c>
      <c r="BR256" s="214" t="e">
        <f t="shared" si="298"/>
        <v>#N/A</v>
      </c>
      <c r="BS256" s="271" t="e">
        <f t="shared" si="293"/>
        <v>#N/A</v>
      </c>
      <c r="BT256" s="334"/>
      <c r="BU256" s="160"/>
      <c r="BV256" s="417"/>
      <c r="BW256" s="6"/>
      <c r="BX256" s="517"/>
      <c r="BY256" s="6"/>
      <c r="BZ256" s="528"/>
      <c r="CA256" s="46"/>
      <c r="CB256" s="557"/>
      <c r="CC256" s="6"/>
      <c r="CD256" s="417"/>
      <c r="CE256" s="6"/>
      <c r="CF256" s="417"/>
      <c r="CG256" s="6"/>
      <c r="CH256" s="417"/>
      <c r="CI256" s="411"/>
    </row>
  </sheetData>
  <sheetProtection sheet="1" objects="1" scenarios="1" selectLockedCells="1" selectUnlockedCells="1"/>
  <printOptions/>
  <pageMargins left="0.75" right="0.75" top="1" bottom="1" header="0.5" footer="0.5"/>
  <pageSetup horizontalDpi="600" verticalDpi="600" orientation="portrait" paperSize="9" r:id="rId1"/>
  <ignoredErrors>
    <ignoredError sqref="AG42" formula="1"/>
  </ignoredErrors>
</worksheet>
</file>

<file path=xl/worksheets/sheet6.xml><?xml version="1.0" encoding="utf-8"?>
<worksheet xmlns="http://schemas.openxmlformats.org/spreadsheetml/2006/main" xmlns:r="http://schemas.openxmlformats.org/officeDocument/2006/relationships">
  <dimension ref="A1:CN256"/>
  <sheetViews>
    <sheetView workbookViewId="0" topLeftCell="A1">
      <selection activeCell="A1" sqref="A1"/>
    </sheetView>
  </sheetViews>
  <sheetFormatPr defaultColWidth="9.140625" defaultRowHeight="12.75"/>
  <cols>
    <col min="1" max="1" width="22.140625" style="238" customWidth="1"/>
    <col min="2" max="17" width="12.8515625" style="238" customWidth="1"/>
    <col min="18" max="48" width="9.140625" style="238" customWidth="1"/>
    <col min="49" max="86" width="12.8515625" style="238" customWidth="1"/>
    <col min="87" max="87" width="12.57421875" style="365" hidden="1" customWidth="1"/>
    <col min="88" max="88" width="6.140625" style="0" hidden="1" customWidth="1"/>
    <col min="89" max="89" width="13.421875" style="154" hidden="1" customWidth="1"/>
    <col min="90" max="90" width="6.140625" style="0" hidden="1" customWidth="1"/>
    <col min="91" max="91" width="0" style="0" hidden="1" customWidth="1"/>
    <col min="92" max="92" width="9.8515625" style="298" customWidth="1"/>
    <col min="93" max="16384" width="9.140625" style="238" customWidth="1"/>
  </cols>
  <sheetData>
    <row r="1" spans="1:92" s="382" customFormat="1" ht="65.25" customHeight="1" thickBot="1">
      <c r="A1" s="383"/>
      <c r="B1" s="378" t="s">
        <v>7</v>
      </c>
      <c r="C1" s="378" t="s">
        <v>188</v>
      </c>
      <c r="D1" s="378" t="s">
        <v>189</v>
      </c>
      <c r="E1" s="378" t="s">
        <v>190</v>
      </c>
      <c r="F1" s="378" t="s">
        <v>191</v>
      </c>
      <c r="G1" s="378" t="s">
        <v>192</v>
      </c>
      <c r="H1" s="378" t="s">
        <v>193</v>
      </c>
      <c r="I1" s="378" t="s">
        <v>194</v>
      </c>
      <c r="J1" s="378" t="s">
        <v>195</v>
      </c>
      <c r="K1" s="378" t="s">
        <v>196</v>
      </c>
      <c r="L1" s="378" t="s">
        <v>197</v>
      </c>
      <c r="M1" s="378" t="s">
        <v>198</v>
      </c>
      <c r="N1" s="378" t="s">
        <v>199</v>
      </c>
      <c r="O1" s="378" t="s">
        <v>200</v>
      </c>
      <c r="P1" s="378" t="s">
        <v>201</v>
      </c>
      <c r="Q1" s="379" t="s">
        <v>202</v>
      </c>
      <c r="R1" s="380" t="s">
        <v>203</v>
      </c>
      <c r="S1" s="380" t="s">
        <v>204</v>
      </c>
      <c r="T1" s="380" t="s">
        <v>205</v>
      </c>
      <c r="U1" s="380" t="s">
        <v>206</v>
      </c>
      <c r="V1" s="380" t="s">
        <v>207</v>
      </c>
      <c r="W1" s="380" t="s">
        <v>208</v>
      </c>
      <c r="X1" s="380" t="s">
        <v>209</v>
      </c>
      <c r="Y1" s="380" t="s">
        <v>210</v>
      </c>
      <c r="Z1" s="380" t="s">
        <v>211</v>
      </c>
      <c r="AA1" s="380" t="s">
        <v>212</v>
      </c>
      <c r="AB1" s="380" t="s">
        <v>213</v>
      </c>
      <c r="AC1" s="380" t="s">
        <v>214</v>
      </c>
      <c r="AD1" s="380" t="s">
        <v>215</v>
      </c>
      <c r="AE1" s="380" t="s">
        <v>216</v>
      </c>
      <c r="AF1" s="380" t="s">
        <v>217</v>
      </c>
      <c r="AG1" s="380" t="s">
        <v>218</v>
      </c>
      <c r="AH1" s="380" t="s">
        <v>219</v>
      </c>
      <c r="AI1" s="380" t="s">
        <v>220</v>
      </c>
      <c r="AJ1" s="380" t="s">
        <v>221</v>
      </c>
      <c r="AK1" s="380" t="s">
        <v>222</v>
      </c>
      <c r="AL1" s="380" t="s">
        <v>223</v>
      </c>
      <c r="AM1" s="380" t="s">
        <v>224</v>
      </c>
      <c r="AN1" s="380" t="s">
        <v>225</v>
      </c>
      <c r="AO1" s="380" t="s">
        <v>226</v>
      </c>
      <c r="AP1" s="380" t="s">
        <v>227</v>
      </c>
      <c r="AQ1" s="380" t="s">
        <v>228</v>
      </c>
      <c r="AR1" s="380" t="s">
        <v>229</v>
      </c>
      <c r="AS1" s="380" t="s">
        <v>230</v>
      </c>
      <c r="AT1" s="380" t="s">
        <v>231</v>
      </c>
      <c r="AU1" s="380" t="s">
        <v>232</v>
      </c>
      <c r="AV1" s="381" t="s">
        <v>233</v>
      </c>
      <c r="AW1" s="378" t="s">
        <v>234</v>
      </c>
      <c r="AX1" s="378" t="s">
        <v>235</v>
      </c>
      <c r="AY1" s="378" t="s">
        <v>236</v>
      </c>
      <c r="AZ1" s="378" t="s">
        <v>237</v>
      </c>
      <c r="BA1" s="378" t="s">
        <v>238</v>
      </c>
      <c r="BB1" s="378" t="s">
        <v>239</v>
      </c>
      <c r="BC1" s="378" t="s">
        <v>240</v>
      </c>
      <c r="BD1" s="378" t="s">
        <v>241</v>
      </c>
      <c r="BE1" s="378" t="s">
        <v>242</v>
      </c>
      <c r="BF1" s="378" t="s">
        <v>243</v>
      </c>
      <c r="BG1" s="378" t="s">
        <v>244</v>
      </c>
      <c r="BH1" s="378" t="s">
        <v>245</v>
      </c>
      <c r="BI1" s="378" t="s">
        <v>246</v>
      </c>
      <c r="BJ1" s="378" t="s">
        <v>247</v>
      </c>
      <c r="BK1" s="378" t="s">
        <v>248</v>
      </c>
      <c r="BL1" s="378" t="s">
        <v>255</v>
      </c>
      <c r="BM1" s="378" t="s">
        <v>256</v>
      </c>
      <c r="BN1" s="378" t="s">
        <v>257</v>
      </c>
      <c r="BO1" s="378" t="s">
        <v>258</v>
      </c>
      <c r="BP1" s="378" t="s">
        <v>259</v>
      </c>
      <c r="BQ1" s="378" t="s">
        <v>260</v>
      </c>
      <c r="BR1" s="378" t="s">
        <v>261</v>
      </c>
      <c r="BS1" s="378" t="s">
        <v>262</v>
      </c>
      <c r="BT1" s="378" t="s">
        <v>263</v>
      </c>
      <c r="BU1" s="378" t="s">
        <v>264</v>
      </c>
      <c r="BV1" s="378" t="s">
        <v>265</v>
      </c>
      <c r="BW1" s="378" t="s">
        <v>266</v>
      </c>
      <c r="BX1" s="378" t="s">
        <v>267</v>
      </c>
      <c r="BY1" s="378" t="s">
        <v>268</v>
      </c>
      <c r="BZ1" s="378" t="s">
        <v>269</v>
      </c>
      <c r="CA1" s="378" t="s">
        <v>270</v>
      </c>
      <c r="CB1" s="378" t="s">
        <v>271</v>
      </c>
      <c r="CC1" s="378" t="s">
        <v>272</v>
      </c>
      <c r="CD1" s="378" t="s">
        <v>273</v>
      </c>
      <c r="CE1" s="378" t="s">
        <v>274</v>
      </c>
      <c r="CF1" s="378" t="s">
        <v>275</v>
      </c>
      <c r="CG1" s="378" t="s">
        <v>276</v>
      </c>
      <c r="CH1" s="378" t="s">
        <v>277</v>
      </c>
      <c r="CI1" s="377" t="s">
        <v>359</v>
      </c>
      <c r="CJ1" s="111"/>
      <c r="CK1" s="367" t="s">
        <v>109</v>
      </c>
      <c r="CL1" s="77"/>
      <c r="CN1" s="291" t="s">
        <v>352</v>
      </c>
    </row>
    <row r="2" spans="1:92" ht="13.5" thickBot="1">
      <c r="A2" s="384" t="s">
        <v>69</v>
      </c>
      <c r="B2" s="138"/>
      <c r="C2" s="138"/>
      <c r="D2" s="138"/>
      <c r="E2" s="138"/>
      <c r="F2" s="138"/>
      <c r="G2" s="138"/>
      <c r="H2" s="138"/>
      <c r="I2" s="138"/>
      <c r="J2" s="138"/>
      <c r="K2" s="138"/>
      <c r="L2" s="138"/>
      <c r="M2" s="138"/>
      <c r="N2" s="138"/>
      <c r="O2" s="138"/>
      <c r="P2" s="138"/>
      <c r="Q2" s="32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329"/>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369"/>
      <c r="CJ2" s="132"/>
      <c r="CK2" s="368" t="s">
        <v>357</v>
      </c>
      <c r="CL2" s="137"/>
      <c r="CN2" s="292"/>
    </row>
    <row r="3" spans="1:92" ht="12.75">
      <c r="A3" s="276" t="s">
        <v>378</v>
      </c>
      <c r="B3" s="4">
        <v>5222100</v>
      </c>
      <c r="C3" s="4">
        <v>366860</v>
      </c>
      <c r="D3" s="4">
        <v>112870</v>
      </c>
      <c r="E3" s="4">
        <v>148190</v>
      </c>
      <c r="F3" s="4">
        <v>365020</v>
      </c>
      <c r="G3" s="4">
        <v>293760</v>
      </c>
      <c r="H3" s="4">
        <v>550620</v>
      </c>
      <c r="I3" s="4">
        <v>1203605</v>
      </c>
      <c r="J3" s="4">
        <v>310830</v>
      </c>
      <c r="K3" s="4">
        <v>562165</v>
      </c>
      <c r="L3" s="4">
        <v>836840</v>
      </c>
      <c r="M3" s="4">
        <v>20110</v>
      </c>
      <c r="N3" s="4">
        <v>22400</v>
      </c>
      <c r="O3" s="4">
        <v>402640</v>
      </c>
      <c r="P3" s="4">
        <v>26190</v>
      </c>
      <c r="Q3" s="51">
        <v>217120</v>
      </c>
      <c r="R3" s="4">
        <v>245780</v>
      </c>
      <c r="S3" s="4">
        <v>110570</v>
      </c>
      <c r="T3" s="4">
        <v>89200</v>
      </c>
      <c r="U3" s="4">
        <v>50630</v>
      </c>
      <c r="V3" s="4">
        <v>148190</v>
      </c>
      <c r="W3" s="4">
        <v>144290</v>
      </c>
      <c r="X3" s="4">
        <v>120240</v>
      </c>
      <c r="Y3" s="4">
        <v>104580</v>
      </c>
      <c r="Z3" s="4">
        <v>97500</v>
      </c>
      <c r="AA3" s="4">
        <v>89540</v>
      </c>
      <c r="AB3" s="4">
        <v>486120</v>
      </c>
      <c r="AC3" s="4">
        <v>26190</v>
      </c>
      <c r="AD3" s="4">
        <v>153280</v>
      </c>
      <c r="AE3" s="4">
        <v>365020</v>
      </c>
      <c r="AF3" s="4">
        <v>592820</v>
      </c>
      <c r="AG3" s="4">
        <v>221630</v>
      </c>
      <c r="AH3" s="4">
        <v>79770</v>
      </c>
      <c r="AI3" s="4">
        <v>81140</v>
      </c>
      <c r="AJ3" s="4">
        <v>87720</v>
      </c>
      <c r="AK3" s="4">
        <v>135180</v>
      </c>
      <c r="AL3" s="4">
        <v>326360</v>
      </c>
      <c r="AM3" s="4">
        <v>20110</v>
      </c>
      <c r="AN3" s="4">
        <v>147780</v>
      </c>
      <c r="AO3" s="4">
        <v>170250</v>
      </c>
      <c r="AP3" s="4">
        <v>112870</v>
      </c>
      <c r="AQ3" s="4">
        <v>22400</v>
      </c>
      <c r="AR3" s="4">
        <v>111440</v>
      </c>
      <c r="AS3" s="4">
        <v>311880</v>
      </c>
      <c r="AT3" s="4">
        <v>89850</v>
      </c>
      <c r="AU3" s="4">
        <v>90570</v>
      </c>
      <c r="AV3" s="330">
        <v>172080</v>
      </c>
      <c r="AW3" s="4">
        <v>217120</v>
      </c>
      <c r="AX3" s="4">
        <v>245780</v>
      </c>
      <c r="AY3" s="4">
        <v>110570</v>
      </c>
      <c r="AZ3" s="4">
        <v>89200</v>
      </c>
      <c r="BA3" s="4">
        <v>50630</v>
      </c>
      <c r="BB3" s="4">
        <v>148190</v>
      </c>
      <c r="BC3" s="4">
        <v>144290</v>
      </c>
      <c r="BD3" s="4">
        <v>142968</v>
      </c>
      <c r="BE3" s="4">
        <v>120240</v>
      </c>
      <c r="BF3" s="4">
        <v>104580</v>
      </c>
      <c r="BG3" s="4">
        <v>97500</v>
      </c>
      <c r="BH3" s="4">
        <v>89540</v>
      </c>
      <c r="BI3" s="4">
        <v>486120</v>
      </c>
      <c r="BJ3" s="4">
        <v>153280</v>
      </c>
      <c r="BK3" s="4">
        <v>178615</v>
      </c>
      <c r="BL3" s="4">
        <v>193156</v>
      </c>
      <c r="BM3" s="4">
        <v>221049</v>
      </c>
      <c r="BN3" s="4">
        <v>124399</v>
      </c>
      <c r="BO3" s="4">
        <v>79770</v>
      </c>
      <c r="BP3" s="4">
        <v>97653</v>
      </c>
      <c r="BQ3" s="4">
        <v>91804</v>
      </c>
      <c r="BR3" s="4">
        <v>81140</v>
      </c>
      <c r="BS3" s="4">
        <v>87720</v>
      </c>
      <c r="BT3" s="4">
        <v>135180</v>
      </c>
      <c r="BU3" s="4">
        <v>38116</v>
      </c>
      <c r="BV3" s="4">
        <v>326360</v>
      </c>
      <c r="BW3" s="4">
        <v>20110</v>
      </c>
      <c r="BX3" s="4">
        <v>147780</v>
      </c>
      <c r="BY3" s="4">
        <v>170250</v>
      </c>
      <c r="BZ3" s="4">
        <v>112870</v>
      </c>
      <c r="CA3" s="4">
        <v>22400</v>
      </c>
      <c r="CB3" s="4">
        <v>111440</v>
      </c>
      <c r="CC3" s="4">
        <v>91710</v>
      </c>
      <c r="CD3" s="4">
        <v>311880</v>
      </c>
      <c r="CE3" s="4">
        <v>89850</v>
      </c>
      <c r="CF3" s="4">
        <v>90570</v>
      </c>
      <c r="CG3" s="4">
        <v>172080</v>
      </c>
      <c r="CH3" s="4">
        <v>26190</v>
      </c>
      <c r="CI3" s="370">
        <v>0.010669987246485007</v>
      </c>
      <c r="CJ3" s="5" t="s">
        <v>361</v>
      </c>
      <c r="CK3" s="587"/>
      <c r="CL3" s="43"/>
      <c r="CN3" s="293">
        <v>3</v>
      </c>
    </row>
    <row r="4" spans="1:92" ht="12.75">
      <c r="A4" s="277" t="s">
        <v>23</v>
      </c>
      <c r="B4" s="19">
        <v>994549</v>
      </c>
      <c r="C4" s="19">
        <v>93601</v>
      </c>
      <c r="D4" s="19">
        <v>4279</v>
      </c>
      <c r="E4" s="19">
        <v>13767</v>
      </c>
      <c r="F4" s="19">
        <v>63239</v>
      </c>
      <c r="G4" s="19">
        <v>35137</v>
      </c>
      <c r="H4" s="19">
        <v>32141</v>
      </c>
      <c r="I4" s="19">
        <v>426818</v>
      </c>
      <c r="J4" s="19">
        <v>26698</v>
      </c>
      <c r="K4" s="19">
        <v>132340</v>
      </c>
      <c r="L4" s="19">
        <v>100595</v>
      </c>
      <c r="M4" s="19">
        <v>0</v>
      </c>
      <c r="N4" s="19">
        <v>0</v>
      </c>
      <c r="O4" s="19">
        <v>65934</v>
      </c>
      <c r="P4" s="19">
        <v>0</v>
      </c>
      <c r="Q4" s="52">
        <v>25682</v>
      </c>
      <c r="R4" s="19">
        <v>4410</v>
      </c>
      <c r="S4" s="19">
        <v>5670</v>
      </c>
      <c r="T4" s="19">
        <v>7005</v>
      </c>
      <c r="U4" s="19">
        <v>12026</v>
      </c>
      <c r="V4" s="19">
        <v>13767</v>
      </c>
      <c r="W4" s="19">
        <v>53314</v>
      </c>
      <c r="X4" s="19">
        <v>33473</v>
      </c>
      <c r="Y4" s="19">
        <v>4594</v>
      </c>
      <c r="Z4" s="19">
        <v>3215</v>
      </c>
      <c r="AA4" s="19">
        <v>5566</v>
      </c>
      <c r="AB4" s="19">
        <v>61625</v>
      </c>
      <c r="AC4" s="19">
        <v>0</v>
      </c>
      <c r="AD4" s="19">
        <v>17498</v>
      </c>
      <c r="AE4" s="19">
        <v>63239</v>
      </c>
      <c r="AF4" s="19">
        <v>288742</v>
      </c>
      <c r="AG4" s="19">
        <v>19693</v>
      </c>
      <c r="AH4" s="19">
        <v>34443</v>
      </c>
      <c r="AI4" s="19">
        <v>6068</v>
      </c>
      <c r="AJ4" s="19">
        <v>2049</v>
      </c>
      <c r="AK4" s="19">
        <v>43851</v>
      </c>
      <c r="AL4" s="19">
        <v>95750</v>
      </c>
      <c r="AM4" s="19">
        <v>0</v>
      </c>
      <c r="AN4" s="19">
        <v>6950</v>
      </c>
      <c r="AO4" s="19">
        <v>41552</v>
      </c>
      <c r="AP4" s="19">
        <v>4279</v>
      </c>
      <c r="AQ4" s="19">
        <v>0</v>
      </c>
      <c r="AR4" s="19">
        <v>16277</v>
      </c>
      <c r="AS4" s="19">
        <v>58074</v>
      </c>
      <c r="AT4" s="19">
        <v>5613</v>
      </c>
      <c r="AU4" s="19">
        <v>30437</v>
      </c>
      <c r="AV4" s="331">
        <v>29687</v>
      </c>
      <c r="AW4" s="19">
        <v>25682</v>
      </c>
      <c r="AX4" s="19">
        <v>4410</v>
      </c>
      <c r="AY4" s="19">
        <v>5670</v>
      </c>
      <c r="AZ4" s="19">
        <v>7005</v>
      </c>
      <c r="BA4" s="19">
        <v>12026</v>
      </c>
      <c r="BB4" s="19">
        <v>13767</v>
      </c>
      <c r="BC4" s="19">
        <v>53314</v>
      </c>
      <c r="BD4" s="19">
        <v>26153</v>
      </c>
      <c r="BE4" s="19">
        <v>33473</v>
      </c>
      <c r="BF4" s="19">
        <v>4594</v>
      </c>
      <c r="BG4" s="19">
        <v>3215</v>
      </c>
      <c r="BH4" s="19">
        <v>5566</v>
      </c>
      <c r="BI4" s="19">
        <v>61625</v>
      </c>
      <c r="BJ4" s="19">
        <v>17498</v>
      </c>
      <c r="BK4" s="19">
        <v>112362</v>
      </c>
      <c r="BL4" s="19">
        <v>78139</v>
      </c>
      <c r="BM4" s="19">
        <v>98241</v>
      </c>
      <c r="BN4" s="19">
        <v>8429</v>
      </c>
      <c r="BO4" s="19">
        <v>34443</v>
      </c>
      <c r="BP4" s="19">
        <v>28657</v>
      </c>
      <c r="BQ4" s="19">
        <v>6668</v>
      </c>
      <c r="BR4" s="19">
        <v>6068</v>
      </c>
      <c r="BS4" s="19">
        <v>2049</v>
      </c>
      <c r="BT4" s="19">
        <v>43851</v>
      </c>
      <c r="BU4" s="19">
        <v>3039</v>
      </c>
      <c r="BV4" s="19">
        <v>95750</v>
      </c>
      <c r="BW4" s="19">
        <v>0</v>
      </c>
      <c r="BX4" s="19">
        <v>6950</v>
      </c>
      <c r="BY4" s="19">
        <v>41552</v>
      </c>
      <c r="BZ4" s="19">
        <v>4279</v>
      </c>
      <c r="CA4" s="19">
        <v>0</v>
      </c>
      <c r="CB4" s="19">
        <v>16277</v>
      </c>
      <c r="CC4" s="19">
        <v>9986</v>
      </c>
      <c r="CD4" s="19">
        <v>58074</v>
      </c>
      <c r="CE4" s="19">
        <v>5613</v>
      </c>
      <c r="CF4" s="19">
        <v>30437</v>
      </c>
      <c r="CG4" s="19">
        <v>29687</v>
      </c>
      <c r="CH4" s="19">
        <v>0</v>
      </c>
      <c r="CI4" s="371">
        <v>0.013274686939749862</v>
      </c>
      <c r="CJ4" s="2"/>
      <c r="CK4" s="588"/>
      <c r="CL4" s="44"/>
      <c r="CN4" s="294">
        <v>4</v>
      </c>
    </row>
    <row r="5" spans="1:92" ht="12.75">
      <c r="A5" s="277" t="s">
        <v>24</v>
      </c>
      <c r="B5" s="19">
        <v>1019469</v>
      </c>
      <c r="C5" s="19">
        <v>102202</v>
      </c>
      <c r="D5" s="19">
        <v>11935</v>
      </c>
      <c r="E5" s="19">
        <v>35235</v>
      </c>
      <c r="F5" s="19">
        <v>75930</v>
      </c>
      <c r="G5" s="19">
        <v>69249</v>
      </c>
      <c r="H5" s="19">
        <v>67334</v>
      </c>
      <c r="I5" s="19">
        <v>210701</v>
      </c>
      <c r="J5" s="19">
        <v>52191</v>
      </c>
      <c r="K5" s="19">
        <v>150810</v>
      </c>
      <c r="L5" s="19">
        <v>156283</v>
      </c>
      <c r="M5" s="19">
        <v>3953</v>
      </c>
      <c r="N5" s="19">
        <v>1216</v>
      </c>
      <c r="O5" s="19">
        <v>66874</v>
      </c>
      <c r="P5" s="19">
        <v>15556</v>
      </c>
      <c r="Q5" s="52">
        <v>39507</v>
      </c>
      <c r="R5" s="19">
        <v>17426</v>
      </c>
      <c r="S5" s="19">
        <v>20629</v>
      </c>
      <c r="T5" s="19">
        <v>16163</v>
      </c>
      <c r="U5" s="19">
        <v>7559</v>
      </c>
      <c r="V5" s="19">
        <v>35235</v>
      </c>
      <c r="W5" s="19">
        <v>28631</v>
      </c>
      <c r="X5" s="19">
        <v>35211</v>
      </c>
      <c r="Y5" s="19">
        <v>13440</v>
      </c>
      <c r="Z5" s="19">
        <v>18441</v>
      </c>
      <c r="AA5" s="19">
        <v>7131</v>
      </c>
      <c r="AB5" s="19">
        <v>64657</v>
      </c>
      <c r="AC5" s="19">
        <v>15556</v>
      </c>
      <c r="AD5" s="19">
        <v>42745</v>
      </c>
      <c r="AE5" s="19">
        <v>75930</v>
      </c>
      <c r="AF5" s="19">
        <v>105106</v>
      </c>
      <c r="AG5" s="19">
        <v>36028</v>
      </c>
      <c r="AH5" s="19">
        <v>12074</v>
      </c>
      <c r="AI5" s="19">
        <v>26379</v>
      </c>
      <c r="AJ5" s="19">
        <v>10401</v>
      </c>
      <c r="AK5" s="19">
        <v>33801</v>
      </c>
      <c r="AL5" s="19">
        <v>94803</v>
      </c>
      <c r="AM5" s="19">
        <v>3953</v>
      </c>
      <c r="AN5" s="19">
        <v>17614</v>
      </c>
      <c r="AO5" s="19">
        <v>31390</v>
      </c>
      <c r="AP5" s="19">
        <v>11935</v>
      </c>
      <c r="AQ5" s="19">
        <v>1216</v>
      </c>
      <c r="AR5" s="19">
        <v>33190</v>
      </c>
      <c r="AS5" s="19">
        <v>69135</v>
      </c>
      <c r="AT5" s="19">
        <v>18945</v>
      </c>
      <c r="AU5" s="19">
        <v>28432</v>
      </c>
      <c r="AV5" s="331">
        <v>46806</v>
      </c>
      <c r="AW5" s="19">
        <v>39507</v>
      </c>
      <c r="AX5" s="19">
        <v>17426</v>
      </c>
      <c r="AY5" s="19">
        <v>20629</v>
      </c>
      <c r="AZ5" s="19">
        <v>16163</v>
      </c>
      <c r="BA5" s="19">
        <v>7559</v>
      </c>
      <c r="BB5" s="19">
        <v>35235</v>
      </c>
      <c r="BC5" s="19">
        <v>28631</v>
      </c>
      <c r="BD5" s="19">
        <v>29094</v>
      </c>
      <c r="BE5" s="19">
        <v>35211</v>
      </c>
      <c r="BF5" s="19">
        <v>13440</v>
      </c>
      <c r="BG5" s="19">
        <v>18441</v>
      </c>
      <c r="BH5" s="19">
        <v>7131</v>
      </c>
      <c r="BI5" s="19">
        <v>64657</v>
      </c>
      <c r="BJ5" s="19">
        <v>42745</v>
      </c>
      <c r="BK5" s="19">
        <v>22873</v>
      </c>
      <c r="BL5" s="19">
        <v>32420</v>
      </c>
      <c r="BM5" s="19">
        <v>49813</v>
      </c>
      <c r="BN5" s="19">
        <v>20466</v>
      </c>
      <c r="BO5" s="19">
        <v>12074</v>
      </c>
      <c r="BP5" s="19">
        <v>26370</v>
      </c>
      <c r="BQ5" s="19">
        <v>18051</v>
      </c>
      <c r="BR5" s="19">
        <v>26379</v>
      </c>
      <c r="BS5" s="19">
        <v>10401</v>
      </c>
      <c r="BT5" s="19">
        <v>33801</v>
      </c>
      <c r="BU5" s="19">
        <v>6327</v>
      </c>
      <c r="BV5" s="19">
        <v>94803</v>
      </c>
      <c r="BW5" s="19">
        <v>3953</v>
      </c>
      <c r="BX5" s="19">
        <v>17614</v>
      </c>
      <c r="BY5" s="19">
        <v>31390</v>
      </c>
      <c r="BZ5" s="19">
        <v>11935</v>
      </c>
      <c r="CA5" s="19">
        <v>1216</v>
      </c>
      <c r="CB5" s="19">
        <v>33190</v>
      </c>
      <c r="CC5" s="19">
        <v>11650</v>
      </c>
      <c r="CD5" s="19">
        <v>69135</v>
      </c>
      <c r="CE5" s="19">
        <v>18945</v>
      </c>
      <c r="CF5" s="19">
        <v>28432</v>
      </c>
      <c r="CG5" s="19">
        <v>46806</v>
      </c>
      <c r="CH5" s="19">
        <v>15556</v>
      </c>
      <c r="CI5" s="371">
        <v>0.012350565421834908</v>
      </c>
      <c r="CJ5" s="2"/>
      <c r="CK5" s="588"/>
      <c r="CL5" s="44"/>
      <c r="CN5" s="294">
        <v>5</v>
      </c>
    </row>
    <row r="6" spans="1:92" ht="12.75">
      <c r="A6" s="277" t="s">
        <v>25</v>
      </c>
      <c r="B6" s="19">
        <v>1043834</v>
      </c>
      <c r="C6" s="19">
        <v>60987</v>
      </c>
      <c r="D6" s="19">
        <v>34259</v>
      </c>
      <c r="E6" s="19">
        <v>47054</v>
      </c>
      <c r="F6" s="19">
        <v>79158</v>
      </c>
      <c r="G6" s="19">
        <v>53456</v>
      </c>
      <c r="H6" s="19">
        <v>110620</v>
      </c>
      <c r="I6" s="19">
        <v>174406</v>
      </c>
      <c r="J6" s="19">
        <v>115708</v>
      </c>
      <c r="K6" s="19">
        <v>125242</v>
      </c>
      <c r="L6" s="19">
        <v>143721</v>
      </c>
      <c r="M6" s="19">
        <v>4985</v>
      </c>
      <c r="N6" s="19">
        <v>13249</v>
      </c>
      <c r="O6" s="19">
        <v>70355</v>
      </c>
      <c r="P6" s="19">
        <v>10634</v>
      </c>
      <c r="Q6" s="52">
        <v>32961</v>
      </c>
      <c r="R6" s="19">
        <v>43890</v>
      </c>
      <c r="S6" s="19">
        <v>27998</v>
      </c>
      <c r="T6" s="19">
        <v>38607</v>
      </c>
      <c r="U6" s="19">
        <v>10069</v>
      </c>
      <c r="V6" s="19">
        <v>47054</v>
      </c>
      <c r="W6" s="19">
        <v>17458</v>
      </c>
      <c r="X6" s="19">
        <v>19203</v>
      </c>
      <c r="Y6" s="19">
        <v>10824</v>
      </c>
      <c r="Z6" s="19">
        <v>24161</v>
      </c>
      <c r="AA6" s="19">
        <v>9761</v>
      </c>
      <c r="AB6" s="19">
        <v>74690</v>
      </c>
      <c r="AC6" s="19">
        <v>10634</v>
      </c>
      <c r="AD6" s="19">
        <v>29843</v>
      </c>
      <c r="AE6" s="19">
        <v>79158</v>
      </c>
      <c r="AF6" s="19">
        <v>82700</v>
      </c>
      <c r="AG6" s="19">
        <v>77101</v>
      </c>
      <c r="AH6" s="19">
        <v>12130</v>
      </c>
      <c r="AI6" s="19">
        <v>15894</v>
      </c>
      <c r="AJ6" s="19">
        <v>33769</v>
      </c>
      <c r="AK6" s="19">
        <v>20231</v>
      </c>
      <c r="AL6" s="19">
        <v>66893</v>
      </c>
      <c r="AM6" s="19">
        <v>4985</v>
      </c>
      <c r="AN6" s="19">
        <v>24899</v>
      </c>
      <c r="AO6" s="19">
        <v>29212</v>
      </c>
      <c r="AP6" s="19">
        <v>34259</v>
      </c>
      <c r="AQ6" s="19">
        <v>13249</v>
      </c>
      <c r="AR6" s="19">
        <v>21553</v>
      </c>
      <c r="AS6" s="19">
        <v>70265</v>
      </c>
      <c r="AT6" s="19">
        <v>13544</v>
      </c>
      <c r="AU6" s="19">
        <v>17863</v>
      </c>
      <c r="AV6" s="331">
        <v>28976</v>
      </c>
      <c r="AW6" s="19">
        <v>32961</v>
      </c>
      <c r="AX6" s="19">
        <v>43890</v>
      </c>
      <c r="AY6" s="19">
        <v>27998</v>
      </c>
      <c r="AZ6" s="19">
        <v>38607</v>
      </c>
      <c r="BA6" s="19">
        <v>10069</v>
      </c>
      <c r="BB6" s="19">
        <v>47054</v>
      </c>
      <c r="BC6" s="19">
        <v>17458</v>
      </c>
      <c r="BD6" s="19">
        <v>32524</v>
      </c>
      <c r="BE6" s="19">
        <v>19203</v>
      </c>
      <c r="BF6" s="19">
        <v>10824</v>
      </c>
      <c r="BG6" s="19">
        <v>24161</v>
      </c>
      <c r="BH6" s="19">
        <v>9761</v>
      </c>
      <c r="BI6" s="19">
        <v>74690</v>
      </c>
      <c r="BJ6" s="19">
        <v>29843</v>
      </c>
      <c r="BK6" s="19">
        <v>16895</v>
      </c>
      <c r="BL6" s="19">
        <v>28787</v>
      </c>
      <c r="BM6" s="19">
        <v>37018</v>
      </c>
      <c r="BN6" s="19">
        <v>26849</v>
      </c>
      <c r="BO6" s="19">
        <v>12130</v>
      </c>
      <c r="BP6" s="19">
        <v>19785</v>
      </c>
      <c r="BQ6" s="19">
        <v>38469</v>
      </c>
      <c r="BR6" s="19">
        <v>15894</v>
      </c>
      <c r="BS6" s="19">
        <v>33769</v>
      </c>
      <c r="BT6" s="19">
        <v>20231</v>
      </c>
      <c r="BU6" s="19">
        <v>20683</v>
      </c>
      <c r="BV6" s="19">
        <v>66893</v>
      </c>
      <c r="BW6" s="19">
        <v>4985</v>
      </c>
      <c r="BX6" s="19">
        <v>24899</v>
      </c>
      <c r="BY6" s="19">
        <v>29212</v>
      </c>
      <c r="BZ6" s="19">
        <v>34259</v>
      </c>
      <c r="CA6" s="19">
        <v>13249</v>
      </c>
      <c r="CB6" s="19">
        <v>21553</v>
      </c>
      <c r="CC6" s="19">
        <v>17949</v>
      </c>
      <c r="CD6" s="19">
        <v>70265</v>
      </c>
      <c r="CE6" s="19">
        <v>13544</v>
      </c>
      <c r="CF6" s="19">
        <v>17863</v>
      </c>
      <c r="CG6" s="19">
        <v>28976</v>
      </c>
      <c r="CH6" s="19">
        <v>10634</v>
      </c>
      <c r="CI6" s="371">
        <v>0.010812425014975131</v>
      </c>
      <c r="CJ6" s="2"/>
      <c r="CK6" s="588"/>
      <c r="CL6" s="44"/>
      <c r="CN6" s="294">
        <v>6</v>
      </c>
    </row>
    <row r="7" spans="1:92" ht="12.75">
      <c r="A7" s="277" t="s">
        <v>26</v>
      </c>
      <c r="B7" s="19">
        <v>1090140</v>
      </c>
      <c r="C7" s="19">
        <v>56468</v>
      </c>
      <c r="D7" s="19">
        <v>53050</v>
      </c>
      <c r="E7" s="19">
        <v>41389</v>
      </c>
      <c r="F7" s="19">
        <v>69474</v>
      </c>
      <c r="G7" s="19">
        <v>73388</v>
      </c>
      <c r="H7" s="19">
        <v>158814</v>
      </c>
      <c r="I7" s="19">
        <v>168715</v>
      </c>
      <c r="J7" s="19">
        <v>87731</v>
      </c>
      <c r="K7" s="19">
        <v>78119</v>
      </c>
      <c r="L7" s="19">
        <v>155908</v>
      </c>
      <c r="M7" s="19">
        <v>10579</v>
      </c>
      <c r="N7" s="19">
        <v>7097</v>
      </c>
      <c r="O7" s="19">
        <v>129408</v>
      </c>
      <c r="P7" s="19">
        <v>0</v>
      </c>
      <c r="Q7" s="52">
        <v>30210</v>
      </c>
      <c r="R7" s="19">
        <v>98144</v>
      </c>
      <c r="S7" s="19">
        <v>39061</v>
      </c>
      <c r="T7" s="19">
        <v>19790</v>
      </c>
      <c r="U7" s="19">
        <v>15469</v>
      </c>
      <c r="V7" s="19">
        <v>41389</v>
      </c>
      <c r="W7" s="19">
        <v>23747</v>
      </c>
      <c r="X7" s="19">
        <v>15915</v>
      </c>
      <c r="Y7" s="19">
        <v>19346</v>
      </c>
      <c r="Z7" s="19">
        <v>33070</v>
      </c>
      <c r="AA7" s="19">
        <v>10552</v>
      </c>
      <c r="AB7" s="19">
        <v>71945</v>
      </c>
      <c r="AC7" s="19">
        <v>0</v>
      </c>
      <c r="AD7" s="19">
        <v>30859</v>
      </c>
      <c r="AE7" s="19">
        <v>69474</v>
      </c>
      <c r="AF7" s="19">
        <v>66873</v>
      </c>
      <c r="AG7" s="19">
        <v>67941</v>
      </c>
      <c r="AH7" s="19">
        <v>13441</v>
      </c>
      <c r="AI7" s="19">
        <v>18253</v>
      </c>
      <c r="AJ7" s="19">
        <v>30460</v>
      </c>
      <c r="AK7" s="19">
        <v>24272</v>
      </c>
      <c r="AL7" s="19">
        <v>37069</v>
      </c>
      <c r="AM7" s="19">
        <v>10579</v>
      </c>
      <c r="AN7" s="19">
        <v>66600</v>
      </c>
      <c r="AO7" s="19">
        <v>28035</v>
      </c>
      <c r="AP7" s="19">
        <v>53050</v>
      </c>
      <c r="AQ7" s="19">
        <v>7097</v>
      </c>
      <c r="AR7" s="19">
        <v>16281</v>
      </c>
      <c r="AS7" s="19">
        <v>62104</v>
      </c>
      <c r="AT7" s="19">
        <v>27060</v>
      </c>
      <c r="AU7" s="19">
        <v>9414</v>
      </c>
      <c r="AV7" s="331">
        <v>32640</v>
      </c>
      <c r="AW7" s="19">
        <v>30210</v>
      </c>
      <c r="AX7" s="19">
        <v>98144</v>
      </c>
      <c r="AY7" s="19">
        <v>39061</v>
      </c>
      <c r="AZ7" s="19">
        <v>19790</v>
      </c>
      <c r="BA7" s="19">
        <v>15469</v>
      </c>
      <c r="BB7" s="19">
        <v>41389</v>
      </c>
      <c r="BC7" s="19">
        <v>23747</v>
      </c>
      <c r="BD7" s="19">
        <v>15963</v>
      </c>
      <c r="BE7" s="19">
        <v>15915</v>
      </c>
      <c r="BF7" s="19">
        <v>19346</v>
      </c>
      <c r="BG7" s="19">
        <v>33070</v>
      </c>
      <c r="BH7" s="19">
        <v>10552</v>
      </c>
      <c r="BI7" s="19">
        <v>71945</v>
      </c>
      <c r="BJ7" s="19">
        <v>30859</v>
      </c>
      <c r="BK7" s="19">
        <v>20311</v>
      </c>
      <c r="BL7" s="19">
        <v>23509</v>
      </c>
      <c r="BM7" s="19">
        <v>23053</v>
      </c>
      <c r="BN7" s="19">
        <v>42434</v>
      </c>
      <c r="BO7" s="19">
        <v>13441</v>
      </c>
      <c r="BP7" s="19">
        <v>11077</v>
      </c>
      <c r="BQ7" s="19">
        <v>26017</v>
      </c>
      <c r="BR7" s="19">
        <v>18253</v>
      </c>
      <c r="BS7" s="19">
        <v>30460</v>
      </c>
      <c r="BT7" s="19">
        <v>24272</v>
      </c>
      <c r="BU7" s="19">
        <v>8067</v>
      </c>
      <c r="BV7" s="19">
        <v>37069</v>
      </c>
      <c r="BW7" s="19">
        <v>10579</v>
      </c>
      <c r="BX7" s="19">
        <v>66600</v>
      </c>
      <c r="BY7" s="19">
        <v>28035</v>
      </c>
      <c r="BZ7" s="19">
        <v>53050</v>
      </c>
      <c r="CA7" s="19">
        <v>7097</v>
      </c>
      <c r="CB7" s="19">
        <v>16281</v>
      </c>
      <c r="CC7" s="19">
        <v>33857</v>
      </c>
      <c r="CD7" s="19">
        <v>62104</v>
      </c>
      <c r="CE7" s="19">
        <v>27060</v>
      </c>
      <c r="CF7" s="19">
        <v>9414</v>
      </c>
      <c r="CG7" s="19">
        <v>32640</v>
      </c>
      <c r="CH7" s="19">
        <v>0</v>
      </c>
      <c r="CI7" s="371">
        <v>0.00936484692241854</v>
      </c>
      <c r="CJ7" s="2"/>
      <c r="CK7" s="588"/>
      <c r="CL7" s="44"/>
      <c r="CN7" s="294">
        <v>7</v>
      </c>
    </row>
    <row r="8" spans="1:92" ht="13.5" thickBot="1">
      <c r="A8" s="278" t="s">
        <v>27</v>
      </c>
      <c r="B8" s="45">
        <v>1074108</v>
      </c>
      <c r="C8" s="45">
        <v>53602</v>
      </c>
      <c r="D8" s="45">
        <v>9347</v>
      </c>
      <c r="E8" s="45">
        <v>10745</v>
      </c>
      <c r="F8" s="45">
        <v>77219</v>
      </c>
      <c r="G8" s="45">
        <v>62530</v>
      </c>
      <c r="H8" s="45">
        <v>181711</v>
      </c>
      <c r="I8" s="45">
        <v>222965</v>
      </c>
      <c r="J8" s="45">
        <v>28502</v>
      </c>
      <c r="K8" s="45">
        <v>75654</v>
      </c>
      <c r="L8" s="45">
        <v>280333</v>
      </c>
      <c r="M8" s="45">
        <v>593</v>
      </c>
      <c r="N8" s="45">
        <v>838</v>
      </c>
      <c r="O8" s="45">
        <v>70069</v>
      </c>
      <c r="P8" s="45">
        <v>0</v>
      </c>
      <c r="Q8" s="332">
        <v>88760</v>
      </c>
      <c r="R8" s="45">
        <v>81910</v>
      </c>
      <c r="S8" s="45">
        <v>17212</v>
      </c>
      <c r="T8" s="45">
        <v>7635</v>
      </c>
      <c r="U8" s="45">
        <v>5507</v>
      </c>
      <c r="V8" s="45">
        <v>10745</v>
      </c>
      <c r="W8" s="45">
        <v>21140</v>
      </c>
      <c r="X8" s="45">
        <v>16438</v>
      </c>
      <c r="Y8" s="45">
        <v>56376</v>
      </c>
      <c r="Z8" s="45">
        <v>18613</v>
      </c>
      <c r="AA8" s="45">
        <v>56530</v>
      </c>
      <c r="AB8" s="45">
        <v>213203</v>
      </c>
      <c r="AC8" s="45">
        <v>0</v>
      </c>
      <c r="AD8" s="45">
        <v>32335</v>
      </c>
      <c r="AE8" s="45">
        <v>77219</v>
      </c>
      <c r="AF8" s="45">
        <v>49399</v>
      </c>
      <c r="AG8" s="45">
        <v>20867</v>
      </c>
      <c r="AH8" s="45">
        <v>7682</v>
      </c>
      <c r="AI8" s="45">
        <v>14546</v>
      </c>
      <c r="AJ8" s="45">
        <v>11041</v>
      </c>
      <c r="AK8" s="45">
        <v>13025</v>
      </c>
      <c r="AL8" s="45">
        <v>31845</v>
      </c>
      <c r="AM8" s="45">
        <v>593</v>
      </c>
      <c r="AN8" s="45">
        <v>31717</v>
      </c>
      <c r="AO8" s="45">
        <v>40061</v>
      </c>
      <c r="AP8" s="45">
        <v>9347</v>
      </c>
      <c r="AQ8" s="45">
        <v>838</v>
      </c>
      <c r="AR8" s="45">
        <v>24139</v>
      </c>
      <c r="AS8" s="45">
        <v>52302</v>
      </c>
      <c r="AT8" s="45">
        <v>24688</v>
      </c>
      <c r="AU8" s="45">
        <v>4424</v>
      </c>
      <c r="AV8" s="333">
        <v>33971</v>
      </c>
      <c r="AW8" s="45">
        <v>88760</v>
      </c>
      <c r="AX8" s="45">
        <v>81910</v>
      </c>
      <c r="AY8" s="45">
        <v>17212</v>
      </c>
      <c r="AZ8" s="45">
        <v>7635</v>
      </c>
      <c r="BA8" s="45">
        <v>5507</v>
      </c>
      <c r="BB8" s="45">
        <v>10745</v>
      </c>
      <c r="BC8" s="45">
        <v>21140</v>
      </c>
      <c r="BD8" s="45">
        <v>39234</v>
      </c>
      <c r="BE8" s="45">
        <v>16438</v>
      </c>
      <c r="BF8" s="45">
        <v>56376</v>
      </c>
      <c r="BG8" s="45">
        <v>18613</v>
      </c>
      <c r="BH8" s="45">
        <v>56530</v>
      </c>
      <c r="BI8" s="45">
        <v>213203</v>
      </c>
      <c r="BJ8" s="45">
        <v>32335</v>
      </c>
      <c r="BK8" s="45">
        <v>6174</v>
      </c>
      <c r="BL8" s="45">
        <v>30301</v>
      </c>
      <c r="BM8" s="45">
        <v>12924</v>
      </c>
      <c r="BN8" s="45">
        <v>26221</v>
      </c>
      <c r="BO8" s="45">
        <v>7682</v>
      </c>
      <c r="BP8" s="45">
        <v>11764</v>
      </c>
      <c r="BQ8" s="45">
        <v>2599</v>
      </c>
      <c r="BR8" s="45">
        <v>14546</v>
      </c>
      <c r="BS8" s="45">
        <v>11041</v>
      </c>
      <c r="BT8" s="45">
        <v>13025</v>
      </c>
      <c r="BU8" s="45">
        <v>0</v>
      </c>
      <c r="BV8" s="45">
        <v>31845</v>
      </c>
      <c r="BW8" s="45">
        <v>593</v>
      </c>
      <c r="BX8" s="45">
        <v>31717</v>
      </c>
      <c r="BY8" s="45">
        <v>40061</v>
      </c>
      <c r="BZ8" s="45">
        <v>9347</v>
      </c>
      <c r="CA8" s="45">
        <v>838</v>
      </c>
      <c r="CB8" s="45">
        <v>24139</v>
      </c>
      <c r="CC8" s="45">
        <v>18268</v>
      </c>
      <c r="CD8" s="45">
        <v>52302</v>
      </c>
      <c r="CE8" s="45">
        <v>24688</v>
      </c>
      <c r="CF8" s="45">
        <v>4424</v>
      </c>
      <c r="CG8" s="45">
        <v>33971</v>
      </c>
      <c r="CH8" s="45">
        <v>0</v>
      </c>
      <c r="CI8" s="372">
        <v>0.007539498028259986</v>
      </c>
      <c r="CJ8" s="6"/>
      <c r="CK8" s="589"/>
      <c r="CL8" s="46"/>
      <c r="CN8" s="295">
        <v>8</v>
      </c>
    </row>
    <row r="9" spans="1:92" ht="13.5" thickBot="1">
      <c r="A9" s="279" t="s">
        <v>70</v>
      </c>
      <c r="B9" s="48"/>
      <c r="C9" s="48"/>
      <c r="D9" s="48"/>
      <c r="E9" s="48"/>
      <c r="F9" s="48"/>
      <c r="G9" s="48"/>
      <c r="H9" s="48"/>
      <c r="I9" s="48"/>
      <c r="J9" s="48"/>
      <c r="K9" s="48"/>
      <c r="L9" s="48"/>
      <c r="M9" s="48"/>
      <c r="N9" s="48"/>
      <c r="O9" s="48"/>
      <c r="P9" s="48"/>
      <c r="Q9" s="334"/>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335"/>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373"/>
      <c r="CJ9" s="49"/>
      <c r="CK9" s="403"/>
      <c r="CL9" s="50"/>
      <c r="CN9" s="296">
        <v>9</v>
      </c>
    </row>
    <row r="10" spans="1:92" ht="12.75">
      <c r="A10" s="277" t="s">
        <v>58</v>
      </c>
      <c r="B10" s="4">
        <v>2530315</v>
      </c>
      <c r="C10" s="4">
        <v>175760</v>
      </c>
      <c r="D10" s="4">
        <v>54634</v>
      </c>
      <c r="E10" s="4">
        <v>71719</v>
      </c>
      <c r="F10" s="4">
        <v>176183</v>
      </c>
      <c r="G10" s="4">
        <v>142016</v>
      </c>
      <c r="H10" s="4">
        <v>273682</v>
      </c>
      <c r="I10" s="4">
        <v>579414</v>
      </c>
      <c r="J10" s="4">
        <v>152905</v>
      </c>
      <c r="K10" s="4">
        <v>270405</v>
      </c>
      <c r="L10" s="4">
        <v>404623</v>
      </c>
      <c r="M10" s="4">
        <v>9908</v>
      </c>
      <c r="N10" s="4">
        <v>11348</v>
      </c>
      <c r="O10" s="4">
        <v>194836</v>
      </c>
      <c r="P10" s="4">
        <v>12882</v>
      </c>
      <c r="Q10" s="51">
        <v>107500</v>
      </c>
      <c r="R10" s="4">
        <v>122031</v>
      </c>
      <c r="S10" s="4">
        <v>53561</v>
      </c>
      <c r="T10" s="4">
        <v>44170</v>
      </c>
      <c r="U10" s="4">
        <v>24729</v>
      </c>
      <c r="V10" s="4">
        <v>71719</v>
      </c>
      <c r="W10" s="4">
        <v>68757</v>
      </c>
      <c r="X10" s="4">
        <v>58175</v>
      </c>
      <c r="Y10" s="4">
        <v>50436</v>
      </c>
      <c r="Z10" s="4">
        <v>46752</v>
      </c>
      <c r="AA10" s="4">
        <v>42841</v>
      </c>
      <c r="AB10" s="4">
        <v>235249</v>
      </c>
      <c r="AC10" s="4">
        <v>12882</v>
      </c>
      <c r="AD10" s="4">
        <v>74376</v>
      </c>
      <c r="AE10" s="4">
        <v>176183</v>
      </c>
      <c r="AF10" s="4">
        <v>287305</v>
      </c>
      <c r="AG10" s="4">
        <v>108735</v>
      </c>
      <c r="AH10" s="4">
        <v>38108</v>
      </c>
      <c r="AI10" s="4">
        <v>38550</v>
      </c>
      <c r="AJ10" s="4">
        <v>44151</v>
      </c>
      <c r="AK10" s="4">
        <v>64089</v>
      </c>
      <c r="AL10" s="4">
        <v>157046</v>
      </c>
      <c r="AM10" s="4">
        <v>9908</v>
      </c>
      <c r="AN10" s="4">
        <v>72518</v>
      </c>
      <c r="AO10" s="4">
        <v>81601</v>
      </c>
      <c r="AP10" s="4">
        <v>54634</v>
      </c>
      <c r="AQ10" s="4">
        <v>11348</v>
      </c>
      <c r="AR10" s="4">
        <v>53496</v>
      </c>
      <c r="AS10" s="4">
        <v>149409</v>
      </c>
      <c r="AT10" s="4">
        <v>42911</v>
      </c>
      <c r="AU10" s="4">
        <v>43073</v>
      </c>
      <c r="AV10" s="330">
        <v>84072</v>
      </c>
      <c r="AW10" s="4">
        <v>107500</v>
      </c>
      <c r="AX10" s="4">
        <v>122031</v>
      </c>
      <c r="AY10" s="4">
        <v>53561</v>
      </c>
      <c r="AZ10" s="4">
        <v>44170</v>
      </c>
      <c r="BA10" s="4">
        <v>24729</v>
      </c>
      <c r="BB10" s="4">
        <v>71719</v>
      </c>
      <c r="BC10" s="4">
        <v>68757</v>
      </c>
      <c r="BD10" s="4">
        <v>69422</v>
      </c>
      <c r="BE10" s="4">
        <v>58175</v>
      </c>
      <c r="BF10" s="4">
        <v>50436</v>
      </c>
      <c r="BG10" s="4">
        <v>46752</v>
      </c>
      <c r="BH10" s="4">
        <v>42841</v>
      </c>
      <c r="BI10" s="4">
        <v>235249</v>
      </c>
      <c r="BJ10" s="4">
        <v>74376</v>
      </c>
      <c r="BK10" s="4">
        <v>86224</v>
      </c>
      <c r="BL10" s="4">
        <v>93411</v>
      </c>
      <c r="BM10" s="4">
        <v>107670</v>
      </c>
      <c r="BN10" s="4">
        <v>59801</v>
      </c>
      <c r="BO10" s="4">
        <v>38108</v>
      </c>
      <c r="BP10" s="4">
        <v>46960</v>
      </c>
      <c r="BQ10" s="4">
        <v>45228</v>
      </c>
      <c r="BR10" s="4">
        <v>38550</v>
      </c>
      <c r="BS10" s="4">
        <v>44151</v>
      </c>
      <c r="BT10" s="4">
        <v>64089</v>
      </c>
      <c r="BU10" s="4">
        <v>18900</v>
      </c>
      <c r="BV10" s="4">
        <v>157046</v>
      </c>
      <c r="BW10" s="4">
        <v>9908</v>
      </c>
      <c r="BX10" s="4">
        <v>72518</v>
      </c>
      <c r="BY10" s="4">
        <v>81601</v>
      </c>
      <c r="BZ10" s="4">
        <v>54634</v>
      </c>
      <c r="CA10" s="4">
        <v>11348</v>
      </c>
      <c r="CB10" s="4">
        <v>53496</v>
      </c>
      <c r="CC10" s="4">
        <v>44607</v>
      </c>
      <c r="CD10" s="4">
        <v>149409</v>
      </c>
      <c r="CE10" s="4">
        <v>42911</v>
      </c>
      <c r="CF10" s="4">
        <v>43073</v>
      </c>
      <c r="CG10" s="4">
        <v>84072</v>
      </c>
      <c r="CH10" s="4">
        <v>12882</v>
      </c>
      <c r="CI10" s="370">
        <v>0.015074592828583706</v>
      </c>
      <c r="CJ10" s="5"/>
      <c r="CK10" s="590">
        <v>75.47334646653772</v>
      </c>
      <c r="CL10" s="43"/>
      <c r="CN10" s="293">
        <v>10</v>
      </c>
    </row>
    <row r="11" spans="1:92" ht="12.75">
      <c r="A11" s="277" t="s">
        <v>23</v>
      </c>
      <c r="B11" s="19">
        <v>473307</v>
      </c>
      <c r="C11" s="19">
        <v>44034</v>
      </c>
      <c r="D11" s="19">
        <v>2029</v>
      </c>
      <c r="E11" s="19">
        <v>6560</v>
      </c>
      <c r="F11" s="19">
        <v>30273</v>
      </c>
      <c r="G11" s="19">
        <v>16782</v>
      </c>
      <c r="H11" s="19">
        <v>15832</v>
      </c>
      <c r="I11" s="19">
        <v>203051</v>
      </c>
      <c r="J11" s="19">
        <v>12929</v>
      </c>
      <c r="K11" s="19">
        <v>62280</v>
      </c>
      <c r="L11" s="19">
        <v>48129</v>
      </c>
      <c r="M11" s="19">
        <v>0</v>
      </c>
      <c r="N11" s="19">
        <v>0</v>
      </c>
      <c r="O11" s="19">
        <v>31408</v>
      </c>
      <c r="P11" s="19">
        <v>0</v>
      </c>
      <c r="Q11" s="52">
        <v>12687</v>
      </c>
      <c r="R11" s="19">
        <v>2204</v>
      </c>
      <c r="S11" s="19">
        <v>2726</v>
      </c>
      <c r="T11" s="19">
        <v>3395</v>
      </c>
      <c r="U11" s="19">
        <v>5760</v>
      </c>
      <c r="V11" s="19">
        <v>6560</v>
      </c>
      <c r="W11" s="19">
        <v>25298</v>
      </c>
      <c r="X11" s="19">
        <v>15831</v>
      </c>
      <c r="Y11" s="19">
        <v>2148</v>
      </c>
      <c r="Z11" s="19">
        <v>1562</v>
      </c>
      <c r="AA11" s="19">
        <v>2637</v>
      </c>
      <c r="AB11" s="19">
        <v>29521</v>
      </c>
      <c r="AC11" s="19">
        <v>0</v>
      </c>
      <c r="AD11" s="19">
        <v>8384</v>
      </c>
      <c r="AE11" s="19">
        <v>30273</v>
      </c>
      <c r="AF11" s="19">
        <v>138542</v>
      </c>
      <c r="AG11" s="19">
        <v>9534</v>
      </c>
      <c r="AH11" s="19">
        <v>16173</v>
      </c>
      <c r="AI11" s="19">
        <v>2804</v>
      </c>
      <c r="AJ11" s="19">
        <v>941</v>
      </c>
      <c r="AK11" s="19">
        <v>20451</v>
      </c>
      <c r="AL11" s="19">
        <v>45036</v>
      </c>
      <c r="AM11" s="19">
        <v>0</v>
      </c>
      <c r="AN11" s="19">
        <v>3384</v>
      </c>
      <c r="AO11" s="19">
        <v>19484</v>
      </c>
      <c r="AP11" s="19">
        <v>2029</v>
      </c>
      <c r="AQ11" s="19">
        <v>0</v>
      </c>
      <c r="AR11" s="19">
        <v>7752</v>
      </c>
      <c r="AS11" s="19">
        <v>27125</v>
      </c>
      <c r="AT11" s="19">
        <v>2638</v>
      </c>
      <c r="AU11" s="19">
        <v>14186</v>
      </c>
      <c r="AV11" s="331">
        <v>14242</v>
      </c>
      <c r="AW11" s="19">
        <v>12687</v>
      </c>
      <c r="AX11" s="19">
        <v>2204</v>
      </c>
      <c r="AY11" s="19">
        <v>2726</v>
      </c>
      <c r="AZ11" s="19">
        <v>3395</v>
      </c>
      <c r="BA11" s="19">
        <v>5760</v>
      </c>
      <c r="BB11" s="19">
        <v>6560</v>
      </c>
      <c r="BC11" s="19">
        <v>25298</v>
      </c>
      <c r="BD11" s="19">
        <v>12400</v>
      </c>
      <c r="BE11" s="19">
        <v>15831</v>
      </c>
      <c r="BF11" s="19">
        <v>2148</v>
      </c>
      <c r="BG11" s="19">
        <v>1562</v>
      </c>
      <c r="BH11" s="19">
        <v>2637</v>
      </c>
      <c r="BI11" s="19">
        <v>29521</v>
      </c>
      <c r="BJ11" s="19">
        <v>8384</v>
      </c>
      <c r="BK11" s="19">
        <v>53227</v>
      </c>
      <c r="BL11" s="19">
        <v>37413</v>
      </c>
      <c r="BM11" s="19">
        <v>47902</v>
      </c>
      <c r="BN11" s="19">
        <v>4031</v>
      </c>
      <c r="BO11" s="19">
        <v>16173</v>
      </c>
      <c r="BP11" s="19">
        <v>13842</v>
      </c>
      <c r="BQ11" s="19">
        <v>3245</v>
      </c>
      <c r="BR11" s="19">
        <v>2804</v>
      </c>
      <c r="BS11" s="19">
        <v>941</v>
      </c>
      <c r="BT11" s="19">
        <v>20451</v>
      </c>
      <c r="BU11" s="19">
        <v>1460</v>
      </c>
      <c r="BV11" s="19">
        <v>45036</v>
      </c>
      <c r="BW11" s="19">
        <v>0</v>
      </c>
      <c r="BX11" s="19">
        <v>3384</v>
      </c>
      <c r="BY11" s="19">
        <v>19484</v>
      </c>
      <c r="BZ11" s="19">
        <v>2029</v>
      </c>
      <c r="CA11" s="19">
        <v>0</v>
      </c>
      <c r="CB11" s="19">
        <v>7752</v>
      </c>
      <c r="CC11" s="19">
        <v>4829</v>
      </c>
      <c r="CD11" s="19">
        <v>27125</v>
      </c>
      <c r="CE11" s="19">
        <v>2638</v>
      </c>
      <c r="CF11" s="19">
        <v>14186</v>
      </c>
      <c r="CG11" s="19">
        <v>14242</v>
      </c>
      <c r="CH11" s="19">
        <v>0</v>
      </c>
      <c r="CI11" s="371">
        <v>0.014024652873725566</v>
      </c>
      <c r="CJ11" s="2"/>
      <c r="CK11" s="591">
        <v>69.3974907986758</v>
      </c>
      <c r="CL11" s="44"/>
      <c r="CN11" s="294">
        <v>11</v>
      </c>
    </row>
    <row r="12" spans="1:92" ht="12.75">
      <c r="A12" s="277" t="s">
        <v>24</v>
      </c>
      <c r="B12" s="19">
        <v>490553</v>
      </c>
      <c r="C12" s="19">
        <v>48515</v>
      </c>
      <c r="D12" s="19">
        <v>5810</v>
      </c>
      <c r="E12" s="19">
        <v>16886</v>
      </c>
      <c r="F12" s="19">
        <v>36207</v>
      </c>
      <c r="G12" s="19">
        <v>33036</v>
      </c>
      <c r="H12" s="19">
        <v>32959</v>
      </c>
      <c r="I12" s="19">
        <v>101757</v>
      </c>
      <c r="J12" s="19">
        <v>25229</v>
      </c>
      <c r="K12" s="19">
        <v>72007</v>
      </c>
      <c r="L12" s="19">
        <v>75375</v>
      </c>
      <c r="M12" s="19">
        <v>1968</v>
      </c>
      <c r="N12" s="19">
        <v>623</v>
      </c>
      <c r="O12" s="19">
        <v>32535</v>
      </c>
      <c r="P12" s="19">
        <v>7646</v>
      </c>
      <c r="Q12" s="52">
        <v>19394</v>
      </c>
      <c r="R12" s="19">
        <v>8505</v>
      </c>
      <c r="S12" s="19">
        <v>9785</v>
      </c>
      <c r="T12" s="19">
        <v>7756</v>
      </c>
      <c r="U12" s="19">
        <v>3678</v>
      </c>
      <c r="V12" s="19">
        <v>16886</v>
      </c>
      <c r="W12" s="19">
        <v>13828</v>
      </c>
      <c r="X12" s="19">
        <v>16724</v>
      </c>
      <c r="Y12" s="19">
        <v>6409</v>
      </c>
      <c r="Z12" s="19">
        <v>8585</v>
      </c>
      <c r="AA12" s="19">
        <v>3331</v>
      </c>
      <c r="AB12" s="19">
        <v>31464</v>
      </c>
      <c r="AC12" s="19">
        <v>7646</v>
      </c>
      <c r="AD12" s="19">
        <v>20422</v>
      </c>
      <c r="AE12" s="19">
        <v>36207</v>
      </c>
      <c r="AF12" s="19">
        <v>51737</v>
      </c>
      <c r="AG12" s="19">
        <v>17473</v>
      </c>
      <c r="AH12" s="19">
        <v>5829</v>
      </c>
      <c r="AI12" s="19">
        <v>12520</v>
      </c>
      <c r="AJ12" s="19">
        <v>5060</v>
      </c>
      <c r="AK12" s="19">
        <v>15839</v>
      </c>
      <c r="AL12" s="19">
        <v>45191</v>
      </c>
      <c r="AM12" s="19">
        <v>1968</v>
      </c>
      <c r="AN12" s="19">
        <v>8922</v>
      </c>
      <c r="AO12" s="19">
        <v>14824</v>
      </c>
      <c r="AP12" s="19">
        <v>5810</v>
      </c>
      <c r="AQ12" s="19">
        <v>623</v>
      </c>
      <c r="AR12" s="19">
        <v>15952</v>
      </c>
      <c r="AS12" s="19">
        <v>33014</v>
      </c>
      <c r="AT12" s="19">
        <v>8936</v>
      </c>
      <c r="AU12" s="19">
        <v>13429</v>
      </c>
      <c r="AV12" s="331">
        <v>22806</v>
      </c>
      <c r="AW12" s="19">
        <v>19394</v>
      </c>
      <c r="AX12" s="19">
        <v>8505</v>
      </c>
      <c r="AY12" s="19">
        <v>9785</v>
      </c>
      <c r="AZ12" s="19">
        <v>7756</v>
      </c>
      <c r="BA12" s="19">
        <v>3678</v>
      </c>
      <c r="BB12" s="19">
        <v>16886</v>
      </c>
      <c r="BC12" s="19">
        <v>13828</v>
      </c>
      <c r="BD12" s="19">
        <v>13936</v>
      </c>
      <c r="BE12" s="19">
        <v>16724</v>
      </c>
      <c r="BF12" s="19">
        <v>6409</v>
      </c>
      <c r="BG12" s="19">
        <v>8585</v>
      </c>
      <c r="BH12" s="19">
        <v>3331</v>
      </c>
      <c r="BI12" s="19">
        <v>31464</v>
      </c>
      <c r="BJ12" s="19">
        <v>20422</v>
      </c>
      <c r="BK12" s="19">
        <v>11293</v>
      </c>
      <c r="BL12" s="19">
        <v>15878</v>
      </c>
      <c r="BM12" s="19">
        <v>24566</v>
      </c>
      <c r="BN12" s="19">
        <v>9730</v>
      </c>
      <c r="BO12" s="19">
        <v>5829</v>
      </c>
      <c r="BP12" s="19">
        <v>12541</v>
      </c>
      <c r="BQ12" s="19">
        <v>8814</v>
      </c>
      <c r="BR12" s="19">
        <v>12520</v>
      </c>
      <c r="BS12" s="19">
        <v>5060</v>
      </c>
      <c r="BT12" s="19">
        <v>15839</v>
      </c>
      <c r="BU12" s="19">
        <v>3100</v>
      </c>
      <c r="BV12" s="19">
        <v>45191</v>
      </c>
      <c r="BW12" s="19">
        <v>1968</v>
      </c>
      <c r="BX12" s="19">
        <v>8922</v>
      </c>
      <c r="BY12" s="19">
        <v>14824</v>
      </c>
      <c r="BZ12" s="19">
        <v>5810</v>
      </c>
      <c r="CA12" s="19">
        <v>623</v>
      </c>
      <c r="CB12" s="19">
        <v>15952</v>
      </c>
      <c r="CC12" s="19">
        <v>5559</v>
      </c>
      <c r="CD12" s="19">
        <v>33014</v>
      </c>
      <c r="CE12" s="19">
        <v>8936</v>
      </c>
      <c r="CF12" s="19">
        <v>13429</v>
      </c>
      <c r="CG12" s="19">
        <v>22806</v>
      </c>
      <c r="CH12" s="19">
        <v>7646</v>
      </c>
      <c r="CI12" s="371">
        <v>0.012355683314045119</v>
      </c>
      <c r="CJ12" s="2"/>
      <c r="CK12" s="591">
        <v>73.4836437604916</v>
      </c>
      <c r="CL12" s="44"/>
      <c r="CN12" s="294">
        <v>12</v>
      </c>
    </row>
    <row r="13" spans="1:92" ht="12.75">
      <c r="A13" s="277" t="s">
        <v>25</v>
      </c>
      <c r="B13" s="19">
        <v>508008</v>
      </c>
      <c r="C13" s="19">
        <v>29936</v>
      </c>
      <c r="D13" s="19">
        <v>16729</v>
      </c>
      <c r="E13" s="19">
        <v>22722</v>
      </c>
      <c r="F13" s="19">
        <v>38180</v>
      </c>
      <c r="G13" s="19">
        <v>25663</v>
      </c>
      <c r="H13" s="19">
        <v>54575</v>
      </c>
      <c r="I13" s="19">
        <v>84306</v>
      </c>
      <c r="J13" s="19">
        <v>57015</v>
      </c>
      <c r="K13" s="19">
        <v>60657</v>
      </c>
      <c r="L13" s="19">
        <v>69767</v>
      </c>
      <c r="M13" s="19">
        <v>2424</v>
      </c>
      <c r="N13" s="19">
        <v>6684</v>
      </c>
      <c r="O13" s="19">
        <v>34114</v>
      </c>
      <c r="P13" s="19">
        <v>5236</v>
      </c>
      <c r="Q13" s="52">
        <v>16092</v>
      </c>
      <c r="R13" s="19">
        <v>21587</v>
      </c>
      <c r="S13" s="19">
        <v>13705</v>
      </c>
      <c r="T13" s="19">
        <v>18999</v>
      </c>
      <c r="U13" s="19">
        <v>4833</v>
      </c>
      <c r="V13" s="19">
        <v>22722</v>
      </c>
      <c r="W13" s="19">
        <v>8283</v>
      </c>
      <c r="X13" s="19">
        <v>9774</v>
      </c>
      <c r="Y13" s="19">
        <v>5174</v>
      </c>
      <c r="Z13" s="19">
        <v>11547</v>
      </c>
      <c r="AA13" s="19">
        <v>4641</v>
      </c>
      <c r="AB13" s="19">
        <v>36644</v>
      </c>
      <c r="AC13" s="19">
        <v>5236</v>
      </c>
      <c r="AD13" s="19">
        <v>14408</v>
      </c>
      <c r="AE13" s="19">
        <v>38180</v>
      </c>
      <c r="AF13" s="19">
        <v>40410</v>
      </c>
      <c r="AG13" s="19">
        <v>38016</v>
      </c>
      <c r="AH13" s="19">
        <v>5743</v>
      </c>
      <c r="AI13" s="19">
        <v>7452</v>
      </c>
      <c r="AJ13" s="19">
        <v>16896</v>
      </c>
      <c r="AK13" s="19">
        <v>9724</v>
      </c>
      <c r="AL13" s="19">
        <v>32691</v>
      </c>
      <c r="AM13" s="19">
        <v>2424</v>
      </c>
      <c r="AN13" s="19">
        <v>12126</v>
      </c>
      <c r="AO13" s="19">
        <v>14081</v>
      </c>
      <c r="AP13" s="19">
        <v>16729</v>
      </c>
      <c r="AQ13" s="19">
        <v>6684</v>
      </c>
      <c r="AR13" s="19">
        <v>10438</v>
      </c>
      <c r="AS13" s="19">
        <v>33615</v>
      </c>
      <c r="AT13" s="19">
        <v>6422</v>
      </c>
      <c r="AU13" s="19">
        <v>8608</v>
      </c>
      <c r="AV13" s="331">
        <v>14124</v>
      </c>
      <c r="AW13" s="19">
        <v>16092</v>
      </c>
      <c r="AX13" s="19">
        <v>21587</v>
      </c>
      <c r="AY13" s="19">
        <v>13705</v>
      </c>
      <c r="AZ13" s="19">
        <v>18999</v>
      </c>
      <c r="BA13" s="19">
        <v>4833</v>
      </c>
      <c r="BB13" s="19">
        <v>22722</v>
      </c>
      <c r="BC13" s="19">
        <v>8283</v>
      </c>
      <c r="BD13" s="19">
        <v>15847</v>
      </c>
      <c r="BE13" s="19">
        <v>9774</v>
      </c>
      <c r="BF13" s="19">
        <v>5174</v>
      </c>
      <c r="BG13" s="19">
        <v>11547</v>
      </c>
      <c r="BH13" s="19">
        <v>4641</v>
      </c>
      <c r="BI13" s="19">
        <v>36644</v>
      </c>
      <c r="BJ13" s="19">
        <v>14408</v>
      </c>
      <c r="BK13" s="19">
        <v>8630</v>
      </c>
      <c r="BL13" s="19">
        <v>14000</v>
      </c>
      <c r="BM13" s="19">
        <v>17780</v>
      </c>
      <c r="BN13" s="19">
        <v>12842</v>
      </c>
      <c r="BO13" s="19">
        <v>5743</v>
      </c>
      <c r="BP13" s="19">
        <v>9491</v>
      </c>
      <c r="BQ13" s="19">
        <v>18912</v>
      </c>
      <c r="BR13" s="19">
        <v>7452</v>
      </c>
      <c r="BS13" s="19">
        <v>16896</v>
      </c>
      <c r="BT13" s="19">
        <v>9724</v>
      </c>
      <c r="BU13" s="19">
        <v>10331</v>
      </c>
      <c r="BV13" s="19">
        <v>32691</v>
      </c>
      <c r="BW13" s="19">
        <v>2424</v>
      </c>
      <c r="BX13" s="19">
        <v>12126</v>
      </c>
      <c r="BY13" s="19">
        <v>14081</v>
      </c>
      <c r="BZ13" s="19">
        <v>16729</v>
      </c>
      <c r="CA13" s="19">
        <v>6684</v>
      </c>
      <c r="CB13" s="19">
        <v>10438</v>
      </c>
      <c r="CC13" s="19">
        <v>8773</v>
      </c>
      <c r="CD13" s="19">
        <v>33615</v>
      </c>
      <c r="CE13" s="19">
        <v>6422</v>
      </c>
      <c r="CF13" s="19">
        <v>8608</v>
      </c>
      <c r="CG13" s="19">
        <v>14124</v>
      </c>
      <c r="CH13" s="19">
        <v>5236</v>
      </c>
      <c r="CI13" s="371">
        <v>0.010514159718652391</v>
      </c>
      <c r="CJ13" s="2"/>
      <c r="CK13" s="591">
        <v>76.0912592324994</v>
      </c>
      <c r="CL13" s="44"/>
      <c r="CN13" s="294">
        <v>13</v>
      </c>
    </row>
    <row r="14" spans="1:92" ht="12.75">
      <c r="A14" s="277" t="s">
        <v>26</v>
      </c>
      <c r="B14" s="19">
        <v>532723</v>
      </c>
      <c r="C14" s="19">
        <v>27424</v>
      </c>
      <c r="D14" s="19">
        <v>25567</v>
      </c>
      <c r="E14" s="19">
        <v>20384</v>
      </c>
      <c r="F14" s="19">
        <v>33806</v>
      </c>
      <c r="G14" s="19">
        <v>35730</v>
      </c>
      <c r="H14" s="19">
        <v>79036</v>
      </c>
      <c r="I14" s="19">
        <v>82185</v>
      </c>
      <c r="J14" s="19">
        <v>43364</v>
      </c>
      <c r="K14" s="19">
        <v>38164</v>
      </c>
      <c r="L14" s="19">
        <v>75215</v>
      </c>
      <c r="M14" s="19">
        <v>5224</v>
      </c>
      <c r="N14" s="19">
        <v>3609</v>
      </c>
      <c r="O14" s="19">
        <v>63015</v>
      </c>
      <c r="P14" s="19">
        <v>0</v>
      </c>
      <c r="Q14" s="52">
        <v>15041</v>
      </c>
      <c r="R14" s="19">
        <v>48763</v>
      </c>
      <c r="S14" s="19">
        <v>18941</v>
      </c>
      <c r="T14" s="19">
        <v>9723</v>
      </c>
      <c r="U14" s="19">
        <v>7757</v>
      </c>
      <c r="V14" s="19">
        <v>20384</v>
      </c>
      <c r="W14" s="19">
        <v>11339</v>
      </c>
      <c r="X14" s="19">
        <v>7848</v>
      </c>
      <c r="Y14" s="19">
        <v>9353</v>
      </c>
      <c r="Z14" s="19">
        <v>15994</v>
      </c>
      <c r="AA14" s="19">
        <v>5018</v>
      </c>
      <c r="AB14" s="19">
        <v>34652</v>
      </c>
      <c r="AC14" s="19">
        <v>0</v>
      </c>
      <c r="AD14" s="19">
        <v>15011</v>
      </c>
      <c r="AE14" s="19">
        <v>33806</v>
      </c>
      <c r="AF14" s="19">
        <v>32708</v>
      </c>
      <c r="AG14" s="19">
        <v>33641</v>
      </c>
      <c r="AH14" s="19">
        <v>6552</v>
      </c>
      <c r="AI14" s="19">
        <v>8650</v>
      </c>
      <c r="AJ14" s="19">
        <v>15232</v>
      </c>
      <c r="AK14" s="19">
        <v>11773</v>
      </c>
      <c r="AL14" s="19">
        <v>18191</v>
      </c>
      <c r="AM14" s="19">
        <v>5224</v>
      </c>
      <c r="AN14" s="19">
        <v>32735</v>
      </c>
      <c r="AO14" s="19">
        <v>13665</v>
      </c>
      <c r="AP14" s="19">
        <v>25567</v>
      </c>
      <c r="AQ14" s="19">
        <v>3609</v>
      </c>
      <c r="AR14" s="19">
        <v>7803</v>
      </c>
      <c r="AS14" s="19">
        <v>30239</v>
      </c>
      <c r="AT14" s="19">
        <v>12962</v>
      </c>
      <c r="AU14" s="19">
        <v>4623</v>
      </c>
      <c r="AV14" s="331">
        <v>15919</v>
      </c>
      <c r="AW14" s="19">
        <v>15041</v>
      </c>
      <c r="AX14" s="19">
        <v>48763</v>
      </c>
      <c r="AY14" s="19">
        <v>18941</v>
      </c>
      <c r="AZ14" s="19">
        <v>9723</v>
      </c>
      <c r="BA14" s="19">
        <v>7757</v>
      </c>
      <c r="BB14" s="19">
        <v>20384</v>
      </c>
      <c r="BC14" s="19">
        <v>11339</v>
      </c>
      <c r="BD14" s="19">
        <v>7834</v>
      </c>
      <c r="BE14" s="19">
        <v>7848</v>
      </c>
      <c r="BF14" s="19">
        <v>9353</v>
      </c>
      <c r="BG14" s="19">
        <v>15994</v>
      </c>
      <c r="BH14" s="19">
        <v>5018</v>
      </c>
      <c r="BI14" s="19">
        <v>34652</v>
      </c>
      <c r="BJ14" s="19">
        <v>15011</v>
      </c>
      <c r="BK14" s="19">
        <v>9979</v>
      </c>
      <c r="BL14" s="19">
        <v>11534</v>
      </c>
      <c r="BM14" s="19">
        <v>11195</v>
      </c>
      <c r="BN14" s="19">
        <v>20589</v>
      </c>
      <c r="BO14" s="19">
        <v>6552</v>
      </c>
      <c r="BP14" s="19">
        <v>5383</v>
      </c>
      <c r="BQ14" s="19">
        <v>12997</v>
      </c>
      <c r="BR14" s="19">
        <v>8650</v>
      </c>
      <c r="BS14" s="19">
        <v>15232</v>
      </c>
      <c r="BT14" s="19">
        <v>11773</v>
      </c>
      <c r="BU14" s="19">
        <v>4009</v>
      </c>
      <c r="BV14" s="19">
        <v>18191</v>
      </c>
      <c r="BW14" s="19">
        <v>5224</v>
      </c>
      <c r="BX14" s="19">
        <v>32735</v>
      </c>
      <c r="BY14" s="19">
        <v>13665</v>
      </c>
      <c r="BZ14" s="19">
        <v>25567</v>
      </c>
      <c r="CA14" s="19">
        <v>3609</v>
      </c>
      <c r="CB14" s="19">
        <v>7803</v>
      </c>
      <c r="CC14" s="19">
        <v>16635</v>
      </c>
      <c r="CD14" s="19">
        <v>30239</v>
      </c>
      <c r="CE14" s="19">
        <v>12962</v>
      </c>
      <c r="CF14" s="19">
        <v>4623</v>
      </c>
      <c r="CG14" s="19">
        <v>15919</v>
      </c>
      <c r="CH14" s="19">
        <v>0</v>
      </c>
      <c r="CI14" s="371">
        <v>0.008836763619667419</v>
      </c>
      <c r="CJ14" s="2"/>
      <c r="CK14" s="591">
        <v>78.19797524712867</v>
      </c>
      <c r="CL14" s="44"/>
      <c r="CN14" s="294">
        <v>14</v>
      </c>
    </row>
    <row r="15" spans="1:92" ht="13.5" thickBot="1">
      <c r="A15" s="278" t="s">
        <v>27</v>
      </c>
      <c r="B15" s="19">
        <v>525724</v>
      </c>
      <c r="C15" s="19">
        <v>25851</v>
      </c>
      <c r="D15" s="19">
        <v>4499</v>
      </c>
      <c r="E15" s="19">
        <v>5167</v>
      </c>
      <c r="F15" s="19">
        <v>37717</v>
      </c>
      <c r="G15" s="19">
        <v>30805</v>
      </c>
      <c r="H15" s="19">
        <v>91280</v>
      </c>
      <c r="I15" s="19">
        <v>108115</v>
      </c>
      <c r="J15" s="19">
        <v>14368</v>
      </c>
      <c r="K15" s="19">
        <v>37297</v>
      </c>
      <c r="L15" s="19">
        <v>136137</v>
      </c>
      <c r="M15" s="19">
        <v>292</v>
      </c>
      <c r="N15" s="19">
        <v>432</v>
      </c>
      <c r="O15" s="19">
        <v>33764</v>
      </c>
      <c r="P15" s="19">
        <v>0</v>
      </c>
      <c r="Q15" s="52">
        <v>44286</v>
      </c>
      <c r="R15" s="19">
        <v>40972</v>
      </c>
      <c r="S15" s="19">
        <v>8404</v>
      </c>
      <c r="T15" s="19">
        <v>4297</v>
      </c>
      <c r="U15" s="19">
        <v>2701</v>
      </c>
      <c r="V15" s="19">
        <v>5167</v>
      </c>
      <c r="W15" s="19">
        <v>10009</v>
      </c>
      <c r="X15" s="19">
        <v>7998</v>
      </c>
      <c r="Y15" s="19">
        <v>27352</v>
      </c>
      <c r="Z15" s="19">
        <v>9064</v>
      </c>
      <c r="AA15" s="19">
        <v>27214</v>
      </c>
      <c r="AB15" s="19">
        <v>102968</v>
      </c>
      <c r="AC15" s="19">
        <v>0</v>
      </c>
      <c r="AD15" s="19">
        <v>16151</v>
      </c>
      <c r="AE15" s="19">
        <v>37717</v>
      </c>
      <c r="AF15" s="19">
        <v>23908</v>
      </c>
      <c r="AG15" s="19">
        <v>10071</v>
      </c>
      <c r="AH15" s="19">
        <v>3811</v>
      </c>
      <c r="AI15" s="19">
        <v>7124</v>
      </c>
      <c r="AJ15" s="19">
        <v>6022</v>
      </c>
      <c r="AK15" s="19">
        <v>6302</v>
      </c>
      <c r="AL15" s="19">
        <v>15937</v>
      </c>
      <c r="AM15" s="19">
        <v>292</v>
      </c>
      <c r="AN15" s="19">
        <v>15351</v>
      </c>
      <c r="AO15" s="19">
        <v>19547</v>
      </c>
      <c r="AP15" s="19">
        <v>4499</v>
      </c>
      <c r="AQ15" s="19">
        <v>432</v>
      </c>
      <c r="AR15" s="19">
        <v>11551</v>
      </c>
      <c r="AS15" s="19">
        <v>25416</v>
      </c>
      <c r="AT15" s="19">
        <v>11953</v>
      </c>
      <c r="AU15" s="19">
        <v>2227</v>
      </c>
      <c r="AV15" s="331">
        <v>16981</v>
      </c>
      <c r="AW15" s="19">
        <v>44286</v>
      </c>
      <c r="AX15" s="19">
        <v>40972</v>
      </c>
      <c r="AY15" s="19">
        <v>8404</v>
      </c>
      <c r="AZ15" s="19">
        <v>4297</v>
      </c>
      <c r="BA15" s="19">
        <v>2701</v>
      </c>
      <c r="BB15" s="19">
        <v>5167</v>
      </c>
      <c r="BC15" s="19">
        <v>10009</v>
      </c>
      <c r="BD15" s="19">
        <v>19405</v>
      </c>
      <c r="BE15" s="19">
        <v>7998</v>
      </c>
      <c r="BF15" s="19">
        <v>27352</v>
      </c>
      <c r="BG15" s="19">
        <v>9064</v>
      </c>
      <c r="BH15" s="19">
        <v>27214</v>
      </c>
      <c r="BI15" s="19">
        <v>102968</v>
      </c>
      <c r="BJ15" s="19">
        <v>16151</v>
      </c>
      <c r="BK15" s="19">
        <v>3095</v>
      </c>
      <c r="BL15" s="19">
        <v>14586</v>
      </c>
      <c r="BM15" s="19">
        <v>6227</v>
      </c>
      <c r="BN15" s="19">
        <v>12609</v>
      </c>
      <c r="BO15" s="19">
        <v>3811</v>
      </c>
      <c r="BP15" s="19">
        <v>5703</v>
      </c>
      <c r="BQ15" s="19">
        <v>1260</v>
      </c>
      <c r="BR15" s="19">
        <v>7124</v>
      </c>
      <c r="BS15" s="19">
        <v>6022</v>
      </c>
      <c r="BT15" s="19">
        <v>6302</v>
      </c>
      <c r="BU15" s="19">
        <v>0</v>
      </c>
      <c r="BV15" s="19">
        <v>15937</v>
      </c>
      <c r="BW15" s="19">
        <v>292</v>
      </c>
      <c r="BX15" s="19">
        <v>15351</v>
      </c>
      <c r="BY15" s="19">
        <v>19547</v>
      </c>
      <c r="BZ15" s="19">
        <v>4499</v>
      </c>
      <c r="CA15" s="19">
        <v>432</v>
      </c>
      <c r="CB15" s="19">
        <v>11551</v>
      </c>
      <c r="CC15" s="19">
        <v>8811</v>
      </c>
      <c r="CD15" s="19">
        <v>25416</v>
      </c>
      <c r="CE15" s="19">
        <v>11953</v>
      </c>
      <c r="CF15" s="19">
        <v>2227</v>
      </c>
      <c r="CG15" s="19">
        <v>16981</v>
      </c>
      <c r="CH15" s="19">
        <v>0</v>
      </c>
      <c r="CI15" s="372">
        <v>0.007052410019778489</v>
      </c>
      <c r="CJ15" s="6"/>
      <c r="CK15" s="592">
        <v>80.40012202002272</v>
      </c>
      <c r="CL15" s="46"/>
      <c r="CN15" s="295">
        <v>15</v>
      </c>
    </row>
    <row r="16" spans="1:92" ht="13.5" thickBot="1">
      <c r="A16" s="279" t="s">
        <v>71</v>
      </c>
      <c r="B16" s="81"/>
      <c r="C16" s="81"/>
      <c r="D16" s="81"/>
      <c r="E16" s="81"/>
      <c r="F16" s="81"/>
      <c r="G16" s="81"/>
      <c r="H16" s="81"/>
      <c r="I16" s="81"/>
      <c r="J16" s="81"/>
      <c r="K16" s="81"/>
      <c r="L16" s="81"/>
      <c r="M16" s="81"/>
      <c r="N16" s="81"/>
      <c r="O16" s="81"/>
      <c r="P16" s="81"/>
      <c r="Q16" s="78"/>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336"/>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373"/>
      <c r="CJ16" s="49"/>
      <c r="CK16" s="593"/>
      <c r="CL16" s="50"/>
      <c r="CN16" s="296">
        <v>16</v>
      </c>
    </row>
    <row r="17" spans="1:92" ht="12.75">
      <c r="A17" s="277" t="s">
        <v>59</v>
      </c>
      <c r="B17" s="4">
        <v>2691785</v>
      </c>
      <c r="C17" s="4">
        <v>191100</v>
      </c>
      <c r="D17" s="4">
        <v>58236</v>
      </c>
      <c r="E17" s="4">
        <v>76471</v>
      </c>
      <c r="F17" s="4">
        <v>188837</v>
      </c>
      <c r="G17" s="4">
        <v>151744</v>
      </c>
      <c r="H17" s="4">
        <v>276938</v>
      </c>
      <c r="I17" s="4">
        <v>624191</v>
      </c>
      <c r="J17" s="4">
        <v>157925</v>
      </c>
      <c r="K17" s="4">
        <v>291760</v>
      </c>
      <c r="L17" s="4">
        <v>432217</v>
      </c>
      <c r="M17" s="4">
        <v>10202</v>
      </c>
      <c r="N17" s="4">
        <v>11052</v>
      </c>
      <c r="O17" s="4">
        <v>207804</v>
      </c>
      <c r="P17" s="4">
        <v>13308</v>
      </c>
      <c r="Q17" s="51">
        <v>109620</v>
      </c>
      <c r="R17" s="4">
        <v>123749</v>
      </c>
      <c r="S17" s="4">
        <v>57009</v>
      </c>
      <c r="T17" s="4">
        <v>45030</v>
      </c>
      <c r="U17" s="4">
        <v>25901</v>
      </c>
      <c r="V17" s="4">
        <v>76471</v>
      </c>
      <c r="W17" s="4">
        <v>75533</v>
      </c>
      <c r="X17" s="4">
        <v>62065</v>
      </c>
      <c r="Y17" s="4">
        <v>54144</v>
      </c>
      <c r="Z17" s="4">
        <v>50748</v>
      </c>
      <c r="AA17" s="4">
        <v>46699</v>
      </c>
      <c r="AB17" s="4">
        <v>250871</v>
      </c>
      <c r="AC17" s="4">
        <v>13308</v>
      </c>
      <c r="AD17" s="4">
        <v>78904</v>
      </c>
      <c r="AE17" s="4">
        <v>188837</v>
      </c>
      <c r="AF17" s="4">
        <v>305515</v>
      </c>
      <c r="AG17" s="4">
        <v>112895</v>
      </c>
      <c r="AH17" s="4">
        <v>41662</v>
      </c>
      <c r="AI17" s="4">
        <v>42590</v>
      </c>
      <c r="AJ17" s="4">
        <v>43569</v>
      </c>
      <c r="AK17" s="4">
        <v>71091</v>
      </c>
      <c r="AL17" s="4">
        <v>169314</v>
      </c>
      <c r="AM17" s="4">
        <v>10202</v>
      </c>
      <c r="AN17" s="4">
        <v>75262</v>
      </c>
      <c r="AO17" s="4">
        <v>88649</v>
      </c>
      <c r="AP17" s="4">
        <v>58236</v>
      </c>
      <c r="AQ17" s="4">
        <v>11052</v>
      </c>
      <c r="AR17" s="4">
        <v>57944</v>
      </c>
      <c r="AS17" s="4">
        <v>162471</v>
      </c>
      <c r="AT17" s="4">
        <v>46939</v>
      </c>
      <c r="AU17" s="4">
        <v>47497</v>
      </c>
      <c r="AV17" s="330">
        <v>88008</v>
      </c>
      <c r="AW17" s="4">
        <v>109620</v>
      </c>
      <c r="AX17" s="4">
        <v>123749</v>
      </c>
      <c r="AY17" s="4">
        <v>57009</v>
      </c>
      <c r="AZ17" s="4">
        <v>45030</v>
      </c>
      <c r="BA17" s="4">
        <v>25901</v>
      </c>
      <c r="BB17" s="4">
        <v>76471</v>
      </c>
      <c r="BC17" s="4">
        <v>75533</v>
      </c>
      <c r="BD17" s="4">
        <v>73546</v>
      </c>
      <c r="BE17" s="4">
        <v>62065</v>
      </c>
      <c r="BF17" s="4">
        <v>54144</v>
      </c>
      <c r="BG17" s="4">
        <v>50748</v>
      </c>
      <c r="BH17" s="4">
        <v>46699</v>
      </c>
      <c r="BI17" s="4">
        <v>250871</v>
      </c>
      <c r="BJ17" s="4">
        <v>78904</v>
      </c>
      <c r="BK17" s="4">
        <v>92391</v>
      </c>
      <c r="BL17" s="4">
        <v>99745</v>
      </c>
      <c r="BM17" s="4">
        <v>113379</v>
      </c>
      <c r="BN17" s="4">
        <v>64598</v>
      </c>
      <c r="BO17" s="4">
        <v>41662</v>
      </c>
      <c r="BP17" s="4">
        <v>50693</v>
      </c>
      <c r="BQ17" s="4">
        <v>46576</v>
      </c>
      <c r="BR17" s="4">
        <v>42590</v>
      </c>
      <c r="BS17" s="4">
        <v>43569</v>
      </c>
      <c r="BT17" s="4">
        <v>71091</v>
      </c>
      <c r="BU17" s="4">
        <v>19216</v>
      </c>
      <c r="BV17" s="4">
        <v>169314</v>
      </c>
      <c r="BW17" s="4">
        <v>10202</v>
      </c>
      <c r="BX17" s="4">
        <v>75262</v>
      </c>
      <c r="BY17" s="4">
        <v>88649</v>
      </c>
      <c r="BZ17" s="4">
        <v>58236</v>
      </c>
      <c r="CA17" s="4">
        <v>11052</v>
      </c>
      <c r="CB17" s="4">
        <v>57944</v>
      </c>
      <c r="CC17" s="4">
        <v>47103</v>
      </c>
      <c r="CD17" s="4">
        <v>162471</v>
      </c>
      <c r="CE17" s="4">
        <v>46939</v>
      </c>
      <c r="CF17" s="4">
        <v>47497</v>
      </c>
      <c r="CG17" s="4">
        <v>88008</v>
      </c>
      <c r="CH17" s="4">
        <v>13308</v>
      </c>
      <c r="CI17" s="370">
        <v>0.014821357832814819</v>
      </c>
      <c r="CJ17" s="5"/>
      <c r="CK17" s="590">
        <v>80.15386044243064</v>
      </c>
      <c r="CL17" s="43"/>
      <c r="CN17" s="293">
        <v>17</v>
      </c>
    </row>
    <row r="18" spans="1:92" ht="12.75">
      <c r="A18" s="277" t="s">
        <v>23</v>
      </c>
      <c r="B18" s="19">
        <v>521242</v>
      </c>
      <c r="C18" s="19">
        <v>49567</v>
      </c>
      <c r="D18" s="19">
        <v>2250</v>
      </c>
      <c r="E18" s="19">
        <v>7207</v>
      </c>
      <c r="F18" s="19">
        <v>32966</v>
      </c>
      <c r="G18" s="19">
        <v>18355</v>
      </c>
      <c r="H18" s="19">
        <v>16309</v>
      </c>
      <c r="I18" s="19">
        <v>223767</v>
      </c>
      <c r="J18" s="19">
        <v>13769</v>
      </c>
      <c r="K18" s="19">
        <v>70060</v>
      </c>
      <c r="L18" s="19">
        <v>52466</v>
      </c>
      <c r="M18" s="19">
        <v>0</v>
      </c>
      <c r="N18" s="19">
        <v>0</v>
      </c>
      <c r="O18" s="19">
        <v>34526</v>
      </c>
      <c r="P18" s="19">
        <v>0</v>
      </c>
      <c r="Q18" s="52">
        <v>12995</v>
      </c>
      <c r="R18" s="19">
        <v>2206</v>
      </c>
      <c r="S18" s="19">
        <v>2944</v>
      </c>
      <c r="T18" s="19">
        <v>3610</v>
      </c>
      <c r="U18" s="19">
        <v>6266</v>
      </c>
      <c r="V18" s="19">
        <v>7207</v>
      </c>
      <c r="W18" s="19">
        <v>28016</v>
      </c>
      <c r="X18" s="19">
        <v>17642</v>
      </c>
      <c r="Y18" s="19">
        <v>2446</v>
      </c>
      <c r="Z18" s="19">
        <v>1653</v>
      </c>
      <c r="AA18" s="19">
        <v>2929</v>
      </c>
      <c r="AB18" s="19">
        <v>32104</v>
      </c>
      <c r="AC18" s="19">
        <v>0</v>
      </c>
      <c r="AD18" s="19">
        <v>9114</v>
      </c>
      <c r="AE18" s="19">
        <v>32966</v>
      </c>
      <c r="AF18" s="19">
        <v>150200</v>
      </c>
      <c r="AG18" s="19">
        <v>10159</v>
      </c>
      <c r="AH18" s="19">
        <v>18270</v>
      </c>
      <c r="AI18" s="19">
        <v>3264</v>
      </c>
      <c r="AJ18" s="19">
        <v>1108</v>
      </c>
      <c r="AK18" s="19">
        <v>23400</v>
      </c>
      <c r="AL18" s="19">
        <v>50714</v>
      </c>
      <c r="AM18" s="19">
        <v>0</v>
      </c>
      <c r="AN18" s="19">
        <v>3566</v>
      </c>
      <c r="AO18" s="19">
        <v>22068</v>
      </c>
      <c r="AP18" s="19">
        <v>2250</v>
      </c>
      <c r="AQ18" s="19">
        <v>0</v>
      </c>
      <c r="AR18" s="19">
        <v>8525</v>
      </c>
      <c r="AS18" s="19">
        <v>30949</v>
      </c>
      <c r="AT18" s="19">
        <v>2975</v>
      </c>
      <c r="AU18" s="19">
        <v>16251</v>
      </c>
      <c r="AV18" s="331">
        <v>15445</v>
      </c>
      <c r="AW18" s="19">
        <v>12995</v>
      </c>
      <c r="AX18" s="19">
        <v>2206</v>
      </c>
      <c r="AY18" s="19">
        <v>2944</v>
      </c>
      <c r="AZ18" s="19">
        <v>3610</v>
      </c>
      <c r="BA18" s="19">
        <v>6266</v>
      </c>
      <c r="BB18" s="19">
        <v>7207</v>
      </c>
      <c r="BC18" s="19">
        <v>28016</v>
      </c>
      <c r="BD18" s="19">
        <v>13753</v>
      </c>
      <c r="BE18" s="19">
        <v>17642</v>
      </c>
      <c r="BF18" s="19">
        <v>2446</v>
      </c>
      <c r="BG18" s="19">
        <v>1653</v>
      </c>
      <c r="BH18" s="19">
        <v>2929</v>
      </c>
      <c r="BI18" s="19">
        <v>32104</v>
      </c>
      <c r="BJ18" s="19">
        <v>9114</v>
      </c>
      <c r="BK18" s="19">
        <v>59135</v>
      </c>
      <c r="BL18" s="19">
        <v>40726</v>
      </c>
      <c r="BM18" s="19">
        <v>50339</v>
      </c>
      <c r="BN18" s="19">
        <v>4398</v>
      </c>
      <c r="BO18" s="19">
        <v>18270</v>
      </c>
      <c r="BP18" s="19">
        <v>14815</v>
      </c>
      <c r="BQ18" s="19">
        <v>3423</v>
      </c>
      <c r="BR18" s="19">
        <v>3264</v>
      </c>
      <c r="BS18" s="19">
        <v>1108</v>
      </c>
      <c r="BT18" s="19">
        <v>23400</v>
      </c>
      <c r="BU18" s="19">
        <v>1579</v>
      </c>
      <c r="BV18" s="19">
        <v>50714</v>
      </c>
      <c r="BW18" s="19">
        <v>0</v>
      </c>
      <c r="BX18" s="19">
        <v>3566</v>
      </c>
      <c r="BY18" s="19">
        <v>22068</v>
      </c>
      <c r="BZ18" s="19">
        <v>2250</v>
      </c>
      <c r="CA18" s="19">
        <v>0</v>
      </c>
      <c r="CB18" s="19">
        <v>8525</v>
      </c>
      <c r="CC18" s="19">
        <v>5157</v>
      </c>
      <c r="CD18" s="19">
        <v>30949</v>
      </c>
      <c r="CE18" s="19">
        <v>2975</v>
      </c>
      <c r="CF18" s="19">
        <v>16251</v>
      </c>
      <c r="CG18" s="19">
        <v>15445</v>
      </c>
      <c r="CH18" s="19">
        <v>0</v>
      </c>
      <c r="CI18" s="371">
        <v>0.012601400802765186</v>
      </c>
      <c r="CJ18" s="2"/>
      <c r="CK18" s="591">
        <v>76.3875231107848</v>
      </c>
      <c r="CL18" s="44"/>
      <c r="CN18" s="294">
        <v>18</v>
      </c>
    </row>
    <row r="19" spans="1:92" ht="12.75">
      <c r="A19" s="277" t="s">
        <v>24</v>
      </c>
      <c r="B19" s="19">
        <v>528916</v>
      </c>
      <c r="C19" s="19">
        <v>53687</v>
      </c>
      <c r="D19" s="19">
        <v>6125</v>
      </c>
      <c r="E19" s="19">
        <v>18349</v>
      </c>
      <c r="F19" s="19">
        <v>39723</v>
      </c>
      <c r="G19" s="19">
        <v>36213</v>
      </c>
      <c r="H19" s="19">
        <v>34375</v>
      </c>
      <c r="I19" s="19">
        <v>108944</v>
      </c>
      <c r="J19" s="19">
        <v>26962</v>
      </c>
      <c r="K19" s="19">
        <v>78803</v>
      </c>
      <c r="L19" s="19">
        <v>80908</v>
      </c>
      <c r="M19" s="19">
        <v>1985</v>
      </c>
      <c r="N19" s="19">
        <v>593</v>
      </c>
      <c r="O19" s="19">
        <v>34339</v>
      </c>
      <c r="P19" s="19">
        <v>7910</v>
      </c>
      <c r="Q19" s="52">
        <v>20113</v>
      </c>
      <c r="R19" s="19">
        <v>8921</v>
      </c>
      <c r="S19" s="19">
        <v>10844</v>
      </c>
      <c r="T19" s="19">
        <v>8407</v>
      </c>
      <c r="U19" s="19">
        <v>3881</v>
      </c>
      <c r="V19" s="19">
        <v>18349</v>
      </c>
      <c r="W19" s="19">
        <v>14803</v>
      </c>
      <c r="X19" s="19">
        <v>18487</v>
      </c>
      <c r="Y19" s="19">
        <v>7031</v>
      </c>
      <c r="Z19" s="19">
        <v>9856</v>
      </c>
      <c r="AA19" s="19">
        <v>3800</v>
      </c>
      <c r="AB19" s="19">
        <v>33193</v>
      </c>
      <c r="AC19" s="19">
        <v>7910</v>
      </c>
      <c r="AD19" s="19">
        <v>22323</v>
      </c>
      <c r="AE19" s="19">
        <v>39723</v>
      </c>
      <c r="AF19" s="19">
        <v>53369</v>
      </c>
      <c r="AG19" s="19">
        <v>18555</v>
      </c>
      <c r="AH19" s="19">
        <v>6245</v>
      </c>
      <c r="AI19" s="19">
        <v>13859</v>
      </c>
      <c r="AJ19" s="19">
        <v>5341</v>
      </c>
      <c r="AK19" s="19">
        <v>17962</v>
      </c>
      <c r="AL19" s="19">
        <v>49612</v>
      </c>
      <c r="AM19" s="19">
        <v>1985</v>
      </c>
      <c r="AN19" s="19">
        <v>8692</v>
      </c>
      <c r="AO19" s="19">
        <v>16566</v>
      </c>
      <c r="AP19" s="19">
        <v>6125</v>
      </c>
      <c r="AQ19" s="19">
        <v>593</v>
      </c>
      <c r="AR19" s="19">
        <v>17238</v>
      </c>
      <c r="AS19" s="19">
        <v>36121</v>
      </c>
      <c r="AT19" s="19">
        <v>10009</v>
      </c>
      <c r="AU19" s="19">
        <v>15003</v>
      </c>
      <c r="AV19" s="331">
        <v>24000</v>
      </c>
      <c r="AW19" s="19">
        <v>20113</v>
      </c>
      <c r="AX19" s="19">
        <v>8921</v>
      </c>
      <c r="AY19" s="19">
        <v>10844</v>
      </c>
      <c r="AZ19" s="19">
        <v>8407</v>
      </c>
      <c r="BA19" s="19">
        <v>3881</v>
      </c>
      <c r="BB19" s="19">
        <v>18349</v>
      </c>
      <c r="BC19" s="19">
        <v>14803</v>
      </c>
      <c r="BD19" s="19">
        <v>15158</v>
      </c>
      <c r="BE19" s="19">
        <v>18487</v>
      </c>
      <c r="BF19" s="19">
        <v>7031</v>
      </c>
      <c r="BG19" s="19">
        <v>9856</v>
      </c>
      <c r="BH19" s="19">
        <v>3800</v>
      </c>
      <c r="BI19" s="19">
        <v>33193</v>
      </c>
      <c r="BJ19" s="19">
        <v>22323</v>
      </c>
      <c r="BK19" s="19">
        <v>11580</v>
      </c>
      <c r="BL19" s="19">
        <v>16542</v>
      </c>
      <c r="BM19" s="19">
        <v>25247</v>
      </c>
      <c r="BN19" s="19">
        <v>10736</v>
      </c>
      <c r="BO19" s="19">
        <v>6245</v>
      </c>
      <c r="BP19" s="19">
        <v>13829</v>
      </c>
      <c r="BQ19" s="19">
        <v>9237</v>
      </c>
      <c r="BR19" s="19">
        <v>13859</v>
      </c>
      <c r="BS19" s="19">
        <v>5341</v>
      </c>
      <c r="BT19" s="19">
        <v>17962</v>
      </c>
      <c r="BU19" s="19">
        <v>3227</v>
      </c>
      <c r="BV19" s="19">
        <v>49612</v>
      </c>
      <c r="BW19" s="19">
        <v>1985</v>
      </c>
      <c r="BX19" s="19">
        <v>8692</v>
      </c>
      <c r="BY19" s="19">
        <v>16566</v>
      </c>
      <c r="BZ19" s="19">
        <v>6125</v>
      </c>
      <c r="CA19" s="19">
        <v>593</v>
      </c>
      <c r="CB19" s="19">
        <v>17238</v>
      </c>
      <c r="CC19" s="19">
        <v>6091</v>
      </c>
      <c r="CD19" s="19">
        <v>36121</v>
      </c>
      <c r="CE19" s="19">
        <v>10009</v>
      </c>
      <c r="CF19" s="19">
        <v>15003</v>
      </c>
      <c r="CG19" s="19">
        <v>24000</v>
      </c>
      <c r="CH19" s="19">
        <v>7910</v>
      </c>
      <c r="CI19" s="371">
        <v>0.01234586755187909</v>
      </c>
      <c r="CJ19" s="2"/>
      <c r="CK19" s="591">
        <v>78.9099021339262</v>
      </c>
      <c r="CL19" s="44"/>
      <c r="CN19" s="294">
        <v>19</v>
      </c>
    </row>
    <row r="20" spans="1:92" ht="12.75">
      <c r="A20" s="277" t="s">
        <v>25</v>
      </c>
      <c r="B20" s="19">
        <v>535826</v>
      </c>
      <c r="C20" s="19">
        <v>31051</v>
      </c>
      <c r="D20" s="19">
        <v>17530</v>
      </c>
      <c r="E20" s="19">
        <v>24332</v>
      </c>
      <c r="F20" s="19">
        <v>40978</v>
      </c>
      <c r="G20" s="19">
        <v>27793</v>
      </c>
      <c r="H20" s="19">
        <v>56045</v>
      </c>
      <c r="I20" s="19">
        <v>90100</v>
      </c>
      <c r="J20" s="19">
        <v>58693</v>
      </c>
      <c r="K20" s="19">
        <v>64585</v>
      </c>
      <c r="L20" s="19">
        <v>73954</v>
      </c>
      <c r="M20" s="19">
        <v>2561</v>
      </c>
      <c r="N20" s="19">
        <v>6565</v>
      </c>
      <c r="O20" s="19">
        <v>36241</v>
      </c>
      <c r="P20" s="19">
        <v>5398</v>
      </c>
      <c r="Q20" s="52">
        <v>16869</v>
      </c>
      <c r="R20" s="19">
        <v>22303</v>
      </c>
      <c r="S20" s="19">
        <v>14293</v>
      </c>
      <c r="T20" s="19">
        <v>19608</v>
      </c>
      <c r="U20" s="19">
        <v>5236</v>
      </c>
      <c r="V20" s="19">
        <v>24332</v>
      </c>
      <c r="W20" s="19">
        <v>9175</v>
      </c>
      <c r="X20" s="19">
        <v>9429</v>
      </c>
      <c r="Y20" s="19">
        <v>5650</v>
      </c>
      <c r="Z20" s="19">
        <v>12614</v>
      </c>
      <c r="AA20" s="19">
        <v>5120</v>
      </c>
      <c r="AB20" s="19">
        <v>38046</v>
      </c>
      <c r="AC20" s="19">
        <v>5398</v>
      </c>
      <c r="AD20" s="19">
        <v>15435</v>
      </c>
      <c r="AE20" s="19">
        <v>40978</v>
      </c>
      <c r="AF20" s="19">
        <v>42290</v>
      </c>
      <c r="AG20" s="19">
        <v>39085</v>
      </c>
      <c r="AH20" s="19">
        <v>6387</v>
      </c>
      <c r="AI20" s="19">
        <v>8442</v>
      </c>
      <c r="AJ20" s="19">
        <v>16873</v>
      </c>
      <c r="AK20" s="19">
        <v>10507</v>
      </c>
      <c r="AL20" s="19">
        <v>34202</v>
      </c>
      <c r="AM20" s="19">
        <v>2561</v>
      </c>
      <c r="AN20" s="19">
        <v>12773</v>
      </c>
      <c r="AO20" s="19">
        <v>15131</v>
      </c>
      <c r="AP20" s="19">
        <v>17530</v>
      </c>
      <c r="AQ20" s="19">
        <v>6565</v>
      </c>
      <c r="AR20" s="19">
        <v>11115</v>
      </c>
      <c r="AS20" s="19">
        <v>36650</v>
      </c>
      <c r="AT20" s="19">
        <v>7122</v>
      </c>
      <c r="AU20" s="19">
        <v>9255</v>
      </c>
      <c r="AV20" s="331">
        <v>14852</v>
      </c>
      <c r="AW20" s="19">
        <v>16869</v>
      </c>
      <c r="AX20" s="19">
        <v>22303</v>
      </c>
      <c r="AY20" s="19">
        <v>14293</v>
      </c>
      <c r="AZ20" s="19">
        <v>19608</v>
      </c>
      <c r="BA20" s="19">
        <v>5236</v>
      </c>
      <c r="BB20" s="19">
        <v>24332</v>
      </c>
      <c r="BC20" s="19">
        <v>9175</v>
      </c>
      <c r="BD20" s="19">
        <v>16677</v>
      </c>
      <c r="BE20" s="19">
        <v>9429</v>
      </c>
      <c r="BF20" s="19">
        <v>5650</v>
      </c>
      <c r="BG20" s="19">
        <v>12614</v>
      </c>
      <c r="BH20" s="19">
        <v>5120</v>
      </c>
      <c r="BI20" s="19">
        <v>38046</v>
      </c>
      <c r="BJ20" s="19">
        <v>15435</v>
      </c>
      <c r="BK20" s="19">
        <v>8265</v>
      </c>
      <c r="BL20" s="19">
        <v>14787</v>
      </c>
      <c r="BM20" s="19">
        <v>19238</v>
      </c>
      <c r="BN20" s="19">
        <v>14007</v>
      </c>
      <c r="BO20" s="19">
        <v>6387</v>
      </c>
      <c r="BP20" s="19">
        <v>10294</v>
      </c>
      <c r="BQ20" s="19">
        <v>19557</v>
      </c>
      <c r="BR20" s="19">
        <v>8442</v>
      </c>
      <c r="BS20" s="19">
        <v>16873</v>
      </c>
      <c r="BT20" s="19">
        <v>10507</v>
      </c>
      <c r="BU20" s="19">
        <v>10352</v>
      </c>
      <c r="BV20" s="19">
        <v>34202</v>
      </c>
      <c r="BW20" s="19">
        <v>2561</v>
      </c>
      <c r="BX20" s="19">
        <v>12773</v>
      </c>
      <c r="BY20" s="19">
        <v>15131</v>
      </c>
      <c r="BZ20" s="19">
        <v>17530</v>
      </c>
      <c r="CA20" s="19">
        <v>6565</v>
      </c>
      <c r="CB20" s="19">
        <v>11115</v>
      </c>
      <c r="CC20" s="19">
        <v>9176</v>
      </c>
      <c r="CD20" s="19">
        <v>36650</v>
      </c>
      <c r="CE20" s="19">
        <v>7122</v>
      </c>
      <c r="CF20" s="19">
        <v>9255</v>
      </c>
      <c r="CG20" s="19">
        <v>14852</v>
      </c>
      <c r="CH20" s="19">
        <v>5398</v>
      </c>
      <c r="CI20" s="371">
        <v>0.011094864097283233</v>
      </c>
      <c r="CJ20" s="2"/>
      <c r="CK20" s="591">
        <v>80.3004111817288</v>
      </c>
      <c r="CL20" s="44"/>
      <c r="CN20" s="294">
        <v>20</v>
      </c>
    </row>
    <row r="21" spans="1:92" ht="12.75">
      <c r="A21" s="277" t="s">
        <v>26</v>
      </c>
      <c r="B21" s="19">
        <v>557417</v>
      </c>
      <c r="C21" s="19">
        <v>29044</v>
      </c>
      <c r="D21" s="19">
        <v>27483</v>
      </c>
      <c r="E21" s="19">
        <v>21005</v>
      </c>
      <c r="F21" s="19">
        <v>35668</v>
      </c>
      <c r="G21" s="19">
        <v>37658</v>
      </c>
      <c r="H21" s="19">
        <v>79778</v>
      </c>
      <c r="I21" s="19">
        <v>86530</v>
      </c>
      <c r="J21" s="19">
        <v>44367</v>
      </c>
      <c r="K21" s="19">
        <v>39955</v>
      </c>
      <c r="L21" s="19">
        <v>80693</v>
      </c>
      <c r="M21" s="19">
        <v>5355</v>
      </c>
      <c r="N21" s="19">
        <v>3488</v>
      </c>
      <c r="O21" s="19">
        <v>66393</v>
      </c>
      <c r="P21" s="19">
        <v>0</v>
      </c>
      <c r="Q21" s="52">
        <v>15169</v>
      </c>
      <c r="R21" s="19">
        <v>49381</v>
      </c>
      <c r="S21" s="19">
        <v>20120</v>
      </c>
      <c r="T21" s="19">
        <v>10067</v>
      </c>
      <c r="U21" s="19">
        <v>7712</v>
      </c>
      <c r="V21" s="19">
        <v>21005</v>
      </c>
      <c r="W21" s="19">
        <v>12408</v>
      </c>
      <c r="X21" s="19">
        <v>8067</v>
      </c>
      <c r="Y21" s="19">
        <v>9993</v>
      </c>
      <c r="Z21" s="19">
        <v>17076</v>
      </c>
      <c r="AA21" s="19">
        <v>5534</v>
      </c>
      <c r="AB21" s="19">
        <v>37293</v>
      </c>
      <c r="AC21" s="19">
        <v>0</v>
      </c>
      <c r="AD21" s="19">
        <v>15848</v>
      </c>
      <c r="AE21" s="19">
        <v>35668</v>
      </c>
      <c r="AF21" s="19">
        <v>34165</v>
      </c>
      <c r="AG21" s="19">
        <v>34300</v>
      </c>
      <c r="AH21" s="19">
        <v>6889</v>
      </c>
      <c r="AI21" s="19">
        <v>9603</v>
      </c>
      <c r="AJ21" s="19">
        <v>15228</v>
      </c>
      <c r="AK21" s="19">
        <v>12499</v>
      </c>
      <c r="AL21" s="19">
        <v>18878</v>
      </c>
      <c r="AM21" s="19">
        <v>5355</v>
      </c>
      <c r="AN21" s="19">
        <v>33865</v>
      </c>
      <c r="AO21" s="19">
        <v>14370</v>
      </c>
      <c r="AP21" s="19">
        <v>27483</v>
      </c>
      <c r="AQ21" s="19">
        <v>3488</v>
      </c>
      <c r="AR21" s="19">
        <v>8478</v>
      </c>
      <c r="AS21" s="19">
        <v>31865</v>
      </c>
      <c r="AT21" s="19">
        <v>14098</v>
      </c>
      <c r="AU21" s="19">
        <v>4791</v>
      </c>
      <c r="AV21" s="331">
        <v>16721</v>
      </c>
      <c r="AW21" s="19">
        <v>15169</v>
      </c>
      <c r="AX21" s="19">
        <v>49381</v>
      </c>
      <c r="AY21" s="19">
        <v>20120</v>
      </c>
      <c r="AZ21" s="19">
        <v>10067</v>
      </c>
      <c r="BA21" s="19">
        <v>7712</v>
      </c>
      <c r="BB21" s="19">
        <v>21005</v>
      </c>
      <c r="BC21" s="19">
        <v>12408</v>
      </c>
      <c r="BD21" s="19">
        <v>8129</v>
      </c>
      <c r="BE21" s="19">
        <v>8067</v>
      </c>
      <c r="BF21" s="19">
        <v>9993</v>
      </c>
      <c r="BG21" s="19">
        <v>17076</v>
      </c>
      <c r="BH21" s="19">
        <v>5534</v>
      </c>
      <c r="BI21" s="19">
        <v>37293</v>
      </c>
      <c r="BJ21" s="19">
        <v>15848</v>
      </c>
      <c r="BK21" s="19">
        <v>10332</v>
      </c>
      <c r="BL21" s="19">
        <v>11975</v>
      </c>
      <c r="BM21" s="19">
        <v>11858</v>
      </c>
      <c r="BN21" s="19">
        <v>21845</v>
      </c>
      <c r="BO21" s="19">
        <v>6889</v>
      </c>
      <c r="BP21" s="19">
        <v>5694</v>
      </c>
      <c r="BQ21" s="19">
        <v>13020</v>
      </c>
      <c r="BR21" s="19">
        <v>9603</v>
      </c>
      <c r="BS21" s="19">
        <v>15228</v>
      </c>
      <c r="BT21" s="19">
        <v>12499</v>
      </c>
      <c r="BU21" s="19">
        <v>4058</v>
      </c>
      <c r="BV21" s="19">
        <v>18878</v>
      </c>
      <c r="BW21" s="19">
        <v>5355</v>
      </c>
      <c r="BX21" s="19">
        <v>33865</v>
      </c>
      <c r="BY21" s="19">
        <v>14370</v>
      </c>
      <c r="BZ21" s="19">
        <v>27483</v>
      </c>
      <c r="CA21" s="19">
        <v>3488</v>
      </c>
      <c r="CB21" s="19">
        <v>8478</v>
      </c>
      <c r="CC21" s="19">
        <v>17222</v>
      </c>
      <c r="CD21" s="19">
        <v>31865</v>
      </c>
      <c r="CE21" s="19">
        <v>14098</v>
      </c>
      <c r="CF21" s="19">
        <v>4791</v>
      </c>
      <c r="CG21" s="19">
        <v>16721</v>
      </c>
      <c r="CH21" s="19">
        <v>0</v>
      </c>
      <c r="CI21" s="371">
        <v>0.009867255275773774</v>
      </c>
      <c r="CJ21" s="2"/>
      <c r="CK21" s="591">
        <v>81.72705528938822</v>
      </c>
      <c r="CL21" s="44"/>
      <c r="CN21" s="294">
        <v>21</v>
      </c>
    </row>
    <row r="22" spans="1:92" ht="13.5" thickBot="1">
      <c r="A22" s="278" t="s">
        <v>27</v>
      </c>
      <c r="B22" s="45">
        <v>548384</v>
      </c>
      <c r="C22" s="45">
        <v>27751</v>
      </c>
      <c r="D22" s="45">
        <v>4848</v>
      </c>
      <c r="E22" s="45">
        <v>5578</v>
      </c>
      <c r="F22" s="45">
        <v>39502</v>
      </c>
      <c r="G22" s="45">
        <v>31725</v>
      </c>
      <c r="H22" s="45">
        <v>90431</v>
      </c>
      <c r="I22" s="45">
        <v>114850</v>
      </c>
      <c r="J22" s="45">
        <v>14134</v>
      </c>
      <c r="K22" s="45">
        <v>38357</v>
      </c>
      <c r="L22" s="45">
        <v>144196</v>
      </c>
      <c r="M22" s="45">
        <v>301</v>
      </c>
      <c r="N22" s="45">
        <v>406</v>
      </c>
      <c r="O22" s="45">
        <v>36305</v>
      </c>
      <c r="P22" s="45">
        <v>0</v>
      </c>
      <c r="Q22" s="332">
        <v>44474</v>
      </c>
      <c r="R22" s="45">
        <v>40938</v>
      </c>
      <c r="S22" s="45">
        <v>8808</v>
      </c>
      <c r="T22" s="45">
        <v>3338</v>
      </c>
      <c r="U22" s="45">
        <v>2806</v>
      </c>
      <c r="V22" s="45">
        <v>5578</v>
      </c>
      <c r="W22" s="45">
        <v>11131</v>
      </c>
      <c r="X22" s="45">
        <v>8440</v>
      </c>
      <c r="Y22" s="45">
        <v>29024</v>
      </c>
      <c r="Z22" s="45">
        <v>9549</v>
      </c>
      <c r="AA22" s="45">
        <v>29316</v>
      </c>
      <c r="AB22" s="45">
        <v>110235</v>
      </c>
      <c r="AC22" s="45">
        <v>0</v>
      </c>
      <c r="AD22" s="45">
        <v>16184</v>
      </c>
      <c r="AE22" s="45">
        <v>39502</v>
      </c>
      <c r="AF22" s="45">
        <v>25491</v>
      </c>
      <c r="AG22" s="45">
        <v>10796</v>
      </c>
      <c r="AH22" s="45">
        <v>3871</v>
      </c>
      <c r="AI22" s="45">
        <v>7422</v>
      </c>
      <c r="AJ22" s="45">
        <v>5019</v>
      </c>
      <c r="AK22" s="45">
        <v>6723</v>
      </c>
      <c r="AL22" s="45">
        <v>15908</v>
      </c>
      <c r="AM22" s="45">
        <v>301</v>
      </c>
      <c r="AN22" s="45">
        <v>16366</v>
      </c>
      <c r="AO22" s="45">
        <v>20514</v>
      </c>
      <c r="AP22" s="45">
        <v>4848</v>
      </c>
      <c r="AQ22" s="45">
        <v>406</v>
      </c>
      <c r="AR22" s="45">
        <v>12588</v>
      </c>
      <c r="AS22" s="45">
        <v>26886</v>
      </c>
      <c r="AT22" s="45">
        <v>12735</v>
      </c>
      <c r="AU22" s="45">
        <v>2197</v>
      </c>
      <c r="AV22" s="333">
        <v>16990</v>
      </c>
      <c r="AW22" s="45">
        <v>44474</v>
      </c>
      <c r="AX22" s="45">
        <v>40938</v>
      </c>
      <c r="AY22" s="45">
        <v>8808</v>
      </c>
      <c r="AZ22" s="45">
        <v>3338</v>
      </c>
      <c r="BA22" s="45">
        <v>2806</v>
      </c>
      <c r="BB22" s="45">
        <v>5578</v>
      </c>
      <c r="BC22" s="45">
        <v>11131</v>
      </c>
      <c r="BD22" s="45">
        <v>19829</v>
      </c>
      <c r="BE22" s="45">
        <v>8440</v>
      </c>
      <c r="BF22" s="45">
        <v>29024</v>
      </c>
      <c r="BG22" s="45">
        <v>9549</v>
      </c>
      <c r="BH22" s="45">
        <v>29316</v>
      </c>
      <c r="BI22" s="45">
        <v>110235</v>
      </c>
      <c r="BJ22" s="45">
        <v>16184</v>
      </c>
      <c r="BK22" s="45">
        <v>3079</v>
      </c>
      <c r="BL22" s="45">
        <v>15715</v>
      </c>
      <c r="BM22" s="45">
        <v>6697</v>
      </c>
      <c r="BN22" s="45">
        <v>13612</v>
      </c>
      <c r="BO22" s="45">
        <v>3871</v>
      </c>
      <c r="BP22" s="45">
        <v>6061</v>
      </c>
      <c r="BQ22" s="45">
        <v>1339</v>
      </c>
      <c r="BR22" s="45">
        <v>7422</v>
      </c>
      <c r="BS22" s="45">
        <v>5019</v>
      </c>
      <c r="BT22" s="45">
        <v>6723</v>
      </c>
      <c r="BU22" s="45">
        <v>0</v>
      </c>
      <c r="BV22" s="45">
        <v>15908</v>
      </c>
      <c r="BW22" s="45">
        <v>301</v>
      </c>
      <c r="BX22" s="45">
        <v>16366</v>
      </c>
      <c r="BY22" s="45">
        <v>20514</v>
      </c>
      <c r="BZ22" s="45">
        <v>4848</v>
      </c>
      <c r="CA22" s="45">
        <v>406</v>
      </c>
      <c r="CB22" s="45">
        <v>12588</v>
      </c>
      <c r="CC22" s="45">
        <v>9457</v>
      </c>
      <c r="CD22" s="45">
        <v>26886</v>
      </c>
      <c r="CE22" s="45">
        <v>12735</v>
      </c>
      <c r="CF22" s="45">
        <v>2197</v>
      </c>
      <c r="CG22" s="45">
        <v>16990</v>
      </c>
      <c r="CH22" s="45">
        <v>0</v>
      </c>
      <c r="CI22" s="372">
        <v>0.008008123021015645</v>
      </c>
      <c r="CJ22" s="6"/>
      <c r="CK22" s="592">
        <v>83.57757980601608</v>
      </c>
      <c r="CL22" s="46"/>
      <c r="CN22" s="295">
        <v>22</v>
      </c>
    </row>
    <row r="23" spans="1:92" ht="13.5" thickBot="1">
      <c r="A23" s="280" t="s">
        <v>81</v>
      </c>
      <c r="B23" s="79"/>
      <c r="C23" s="79"/>
      <c r="D23" s="79"/>
      <c r="E23" s="79"/>
      <c r="F23" s="79"/>
      <c r="G23" s="79"/>
      <c r="H23" s="79"/>
      <c r="I23" s="79"/>
      <c r="J23" s="79"/>
      <c r="K23" s="79"/>
      <c r="L23" s="79"/>
      <c r="M23" s="337"/>
      <c r="N23" s="337"/>
      <c r="O23" s="337"/>
      <c r="P23" s="337"/>
      <c r="Q23" s="338"/>
      <c r="R23" s="337"/>
      <c r="S23" s="337"/>
      <c r="T23" s="337"/>
      <c r="U23" s="337"/>
      <c r="V23" s="337"/>
      <c r="W23" s="337"/>
      <c r="X23" s="337"/>
      <c r="Y23" s="337"/>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374"/>
      <c r="CJ23" s="53"/>
      <c r="CK23" s="594"/>
      <c r="CL23" s="54"/>
      <c r="CN23" s="297">
        <v>23</v>
      </c>
    </row>
    <row r="24" spans="1:92" ht="12.75">
      <c r="A24" s="281" t="s">
        <v>82</v>
      </c>
      <c r="B24" s="285">
        <v>29972.8</v>
      </c>
      <c r="C24" s="285">
        <v>2012.6</v>
      </c>
      <c r="D24" s="285">
        <v>602</v>
      </c>
      <c r="E24" s="285">
        <v>767.4</v>
      </c>
      <c r="F24" s="285">
        <v>2149.6</v>
      </c>
      <c r="G24" s="285">
        <v>1723</v>
      </c>
      <c r="H24" s="285">
        <v>3250.4</v>
      </c>
      <c r="I24" s="285">
        <v>6969.2</v>
      </c>
      <c r="J24" s="285">
        <v>1663.2</v>
      </c>
      <c r="K24" s="285">
        <v>3397.6</v>
      </c>
      <c r="L24" s="285">
        <v>4872</v>
      </c>
      <c r="M24" s="285">
        <v>108</v>
      </c>
      <c r="N24" s="285">
        <v>138.8</v>
      </c>
      <c r="O24" s="285">
        <v>2183.2</v>
      </c>
      <c r="P24" s="285">
        <v>135.8</v>
      </c>
      <c r="Q24" s="284">
        <v>1229.4</v>
      </c>
      <c r="R24" s="285">
        <v>1506.2</v>
      </c>
      <c r="S24" s="285">
        <v>598.4</v>
      </c>
      <c r="T24" s="285">
        <v>402.8</v>
      </c>
      <c r="U24" s="285">
        <v>309.4</v>
      </c>
      <c r="V24" s="285">
        <v>767.4</v>
      </c>
      <c r="W24" s="285">
        <v>836.4</v>
      </c>
      <c r="X24" s="285">
        <v>698.2</v>
      </c>
      <c r="Y24" s="285">
        <v>522.6</v>
      </c>
      <c r="Z24" s="285">
        <v>606.8</v>
      </c>
      <c r="AA24" s="285">
        <v>492.4</v>
      </c>
      <c r="AB24" s="285">
        <v>2596.6</v>
      </c>
      <c r="AC24" s="285">
        <v>135.8</v>
      </c>
      <c r="AD24" s="285">
        <v>934.6</v>
      </c>
      <c r="AE24" s="285">
        <v>2149.6</v>
      </c>
      <c r="AF24" s="285">
        <v>3492.2</v>
      </c>
      <c r="AG24" s="285">
        <v>1260.4</v>
      </c>
      <c r="AH24" s="285">
        <v>442.2</v>
      </c>
      <c r="AI24" s="285">
        <v>507.2</v>
      </c>
      <c r="AJ24" s="285">
        <v>514.8</v>
      </c>
      <c r="AK24" s="285">
        <v>764.6</v>
      </c>
      <c r="AL24" s="285">
        <v>2073.6</v>
      </c>
      <c r="AM24" s="285">
        <v>108</v>
      </c>
      <c r="AN24" s="285">
        <v>748.4</v>
      </c>
      <c r="AO24" s="285">
        <v>985.4</v>
      </c>
      <c r="AP24" s="285">
        <v>602</v>
      </c>
      <c r="AQ24" s="285">
        <v>138.8</v>
      </c>
      <c r="AR24" s="285">
        <v>549.8</v>
      </c>
      <c r="AS24" s="285">
        <v>1809.6</v>
      </c>
      <c r="AT24" s="285">
        <v>479</v>
      </c>
      <c r="AU24" s="285">
        <v>548.8</v>
      </c>
      <c r="AV24" s="340">
        <v>1161.4</v>
      </c>
      <c r="AW24" s="285">
        <v>1229.4</v>
      </c>
      <c r="AX24" s="285">
        <v>1506.2</v>
      </c>
      <c r="AY24" s="285">
        <v>598.4</v>
      </c>
      <c r="AZ24" s="285">
        <v>402.8</v>
      </c>
      <c r="BA24" s="285">
        <v>309.4</v>
      </c>
      <c r="BB24" s="285">
        <v>767.4</v>
      </c>
      <c r="BC24" s="285">
        <v>836.4</v>
      </c>
      <c r="BD24" s="285">
        <v>925.6</v>
      </c>
      <c r="BE24" s="285">
        <v>698.2</v>
      </c>
      <c r="BF24" s="285">
        <v>522.6</v>
      </c>
      <c r="BG24" s="285">
        <v>606.8</v>
      </c>
      <c r="BH24" s="285">
        <v>492.4</v>
      </c>
      <c r="BI24" s="285">
        <v>2596.6</v>
      </c>
      <c r="BJ24" s="285">
        <v>934.6</v>
      </c>
      <c r="BK24" s="285">
        <v>1056.8</v>
      </c>
      <c r="BL24" s="285">
        <v>1037.2</v>
      </c>
      <c r="BM24" s="285">
        <v>1398.2</v>
      </c>
      <c r="BN24" s="285">
        <v>629.8</v>
      </c>
      <c r="BO24" s="285">
        <v>442.2</v>
      </c>
      <c r="BP24" s="285">
        <v>594.2</v>
      </c>
      <c r="BQ24" s="285">
        <v>497.6</v>
      </c>
      <c r="BR24" s="285">
        <v>507.2</v>
      </c>
      <c r="BS24" s="285">
        <v>514.8</v>
      </c>
      <c r="BT24" s="285">
        <v>764.6</v>
      </c>
      <c r="BU24" s="285">
        <v>184.6</v>
      </c>
      <c r="BV24" s="285">
        <v>2073.6</v>
      </c>
      <c r="BW24" s="285">
        <v>108</v>
      </c>
      <c r="BX24" s="285">
        <v>748.4</v>
      </c>
      <c r="BY24" s="285">
        <v>985.4</v>
      </c>
      <c r="BZ24" s="285">
        <v>602</v>
      </c>
      <c r="CA24" s="285">
        <v>138.8</v>
      </c>
      <c r="CB24" s="285">
        <v>549.8</v>
      </c>
      <c r="CC24" s="285">
        <v>578.2</v>
      </c>
      <c r="CD24" s="285">
        <v>1809.6</v>
      </c>
      <c r="CE24" s="285">
        <v>479</v>
      </c>
      <c r="CF24" s="285">
        <v>548.8</v>
      </c>
      <c r="CG24" s="285">
        <v>1161.4</v>
      </c>
      <c r="CH24" s="285">
        <v>135.8</v>
      </c>
      <c r="CI24" s="375"/>
      <c r="CJ24" s="2"/>
      <c r="CK24" s="595"/>
      <c r="CL24" s="44" t="s">
        <v>102</v>
      </c>
      <c r="CN24" s="293">
        <v>24</v>
      </c>
    </row>
    <row r="25" spans="1:92" ht="12.75">
      <c r="A25" s="281" t="s">
        <v>83</v>
      </c>
      <c r="B25" s="287">
        <v>119891.2</v>
      </c>
      <c r="C25" s="287">
        <v>8050.4</v>
      </c>
      <c r="D25" s="287">
        <v>2408</v>
      </c>
      <c r="E25" s="287">
        <v>3069.6</v>
      </c>
      <c r="F25" s="287">
        <v>8598.4</v>
      </c>
      <c r="G25" s="287">
        <v>6892</v>
      </c>
      <c r="H25" s="287">
        <v>13001.6</v>
      </c>
      <c r="I25" s="287">
        <v>27876.8</v>
      </c>
      <c r="J25" s="287">
        <v>6652.8</v>
      </c>
      <c r="K25" s="287">
        <v>13590.4</v>
      </c>
      <c r="L25" s="287">
        <v>19488</v>
      </c>
      <c r="M25" s="287">
        <v>432</v>
      </c>
      <c r="N25" s="287">
        <v>555.2</v>
      </c>
      <c r="O25" s="287">
        <v>8732.8</v>
      </c>
      <c r="P25" s="287">
        <v>543.2</v>
      </c>
      <c r="Q25" s="286">
        <v>4917.6</v>
      </c>
      <c r="R25" s="287">
        <v>6024.8</v>
      </c>
      <c r="S25" s="287">
        <v>2393.6</v>
      </c>
      <c r="T25" s="287">
        <v>1611.2</v>
      </c>
      <c r="U25" s="287">
        <v>1237.6</v>
      </c>
      <c r="V25" s="287">
        <v>3069.6</v>
      </c>
      <c r="W25" s="287">
        <v>3345.6</v>
      </c>
      <c r="X25" s="287">
        <v>2792.8</v>
      </c>
      <c r="Y25" s="287">
        <v>2090.4</v>
      </c>
      <c r="Z25" s="287">
        <v>2427.2</v>
      </c>
      <c r="AA25" s="287">
        <v>1969.6</v>
      </c>
      <c r="AB25" s="287">
        <v>10386.4</v>
      </c>
      <c r="AC25" s="287">
        <v>543.2</v>
      </c>
      <c r="AD25" s="287">
        <v>3738.4</v>
      </c>
      <c r="AE25" s="287">
        <v>8598.4</v>
      </c>
      <c r="AF25" s="287">
        <v>13968.8</v>
      </c>
      <c r="AG25" s="287">
        <v>5041.6</v>
      </c>
      <c r="AH25" s="287">
        <v>1768.8</v>
      </c>
      <c r="AI25" s="287">
        <v>2028.8</v>
      </c>
      <c r="AJ25" s="287">
        <v>2059.2</v>
      </c>
      <c r="AK25" s="287">
        <v>3058.4</v>
      </c>
      <c r="AL25" s="287">
        <v>8294.4</v>
      </c>
      <c r="AM25" s="287">
        <v>432</v>
      </c>
      <c r="AN25" s="287">
        <v>2993.6</v>
      </c>
      <c r="AO25" s="287">
        <v>3941.6</v>
      </c>
      <c r="AP25" s="287">
        <v>2408</v>
      </c>
      <c r="AQ25" s="287">
        <v>555.2</v>
      </c>
      <c r="AR25" s="287">
        <v>2199.2</v>
      </c>
      <c r="AS25" s="287">
        <v>7238.4</v>
      </c>
      <c r="AT25" s="287">
        <v>1916</v>
      </c>
      <c r="AU25" s="287">
        <v>2195.2</v>
      </c>
      <c r="AV25" s="341">
        <v>4645.6</v>
      </c>
      <c r="AW25" s="287">
        <v>4917.6</v>
      </c>
      <c r="AX25" s="287">
        <v>6024.8</v>
      </c>
      <c r="AY25" s="287">
        <v>2393.6</v>
      </c>
      <c r="AZ25" s="287">
        <v>1611.2</v>
      </c>
      <c r="BA25" s="287">
        <v>1237.6</v>
      </c>
      <c r="BB25" s="287">
        <v>3069.6</v>
      </c>
      <c r="BC25" s="287">
        <v>3345.6</v>
      </c>
      <c r="BD25" s="287">
        <v>3702.4</v>
      </c>
      <c r="BE25" s="287">
        <v>2792.8</v>
      </c>
      <c r="BF25" s="287">
        <v>2090.4</v>
      </c>
      <c r="BG25" s="287">
        <v>2427.2</v>
      </c>
      <c r="BH25" s="287">
        <v>1969.6</v>
      </c>
      <c r="BI25" s="287">
        <v>10386.4</v>
      </c>
      <c r="BJ25" s="287">
        <v>3738.4</v>
      </c>
      <c r="BK25" s="287">
        <v>4227.2</v>
      </c>
      <c r="BL25" s="287">
        <v>4148.8</v>
      </c>
      <c r="BM25" s="287">
        <v>5592.8</v>
      </c>
      <c r="BN25" s="287">
        <v>2519.2</v>
      </c>
      <c r="BO25" s="287">
        <v>1768.8</v>
      </c>
      <c r="BP25" s="287">
        <v>2376.8</v>
      </c>
      <c r="BQ25" s="287">
        <v>1990.4</v>
      </c>
      <c r="BR25" s="287">
        <v>2028.8</v>
      </c>
      <c r="BS25" s="287">
        <v>2059.2</v>
      </c>
      <c r="BT25" s="287">
        <v>3058.4</v>
      </c>
      <c r="BU25" s="287">
        <v>738.4</v>
      </c>
      <c r="BV25" s="287">
        <v>8294.4</v>
      </c>
      <c r="BW25" s="287">
        <v>432</v>
      </c>
      <c r="BX25" s="287">
        <v>2993.6</v>
      </c>
      <c r="BY25" s="287">
        <v>3941.6</v>
      </c>
      <c r="BZ25" s="287">
        <v>2408</v>
      </c>
      <c r="CA25" s="287">
        <v>555.2</v>
      </c>
      <c r="CB25" s="287">
        <v>2199.2</v>
      </c>
      <c r="CC25" s="287">
        <v>2312.8</v>
      </c>
      <c r="CD25" s="287">
        <v>7238.4</v>
      </c>
      <c r="CE25" s="287">
        <v>1916</v>
      </c>
      <c r="CF25" s="287">
        <v>2195.2</v>
      </c>
      <c r="CG25" s="287">
        <v>4645.6</v>
      </c>
      <c r="CH25" s="287">
        <v>543.2</v>
      </c>
      <c r="CI25" s="375"/>
      <c r="CJ25" s="2"/>
      <c r="CK25" s="595"/>
      <c r="CL25" s="44" t="s">
        <v>102</v>
      </c>
      <c r="CN25" s="294">
        <v>25</v>
      </c>
    </row>
    <row r="26" spans="1:92" ht="12.75">
      <c r="A26" s="281" t="s">
        <v>84</v>
      </c>
      <c r="B26" s="287">
        <v>137912</v>
      </c>
      <c r="C26" s="287">
        <v>9647</v>
      </c>
      <c r="D26" s="287">
        <v>3102</v>
      </c>
      <c r="E26" s="287">
        <v>3667</v>
      </c>
      <c r="F26" s="287">
        <v>9868</v>
      </c>
      <c r="G26" s="287">
        <v>8266</v>
      </c>
      <c r="H26" s="287">
        <v>14308</v>
      </c>
      <c r="I26" s="287">
        <v>31490</v>
      </c>
      <c r="J26" s="287">
        <v>8069</v>
      </c>
      <c r="K26" s="287">
        <v>16066</v>
      </c>
      <c r="L26" s="287">
        <v>21147</v>
      </c>
      <c r="M26" s="287">
        <v>466</v>
      </c>
      <c r="N26" s="287">
        <v>666</v>
      </c>
      <c r="O26" s="287">
        <v>10512</v>
      </c>
      <c r="P26" s="287">
        <v>638</v>
      </c>
      <c r="Q26" s="286">
        <v>5013</v>
      </c>
      <c r="R26" s="287">
        <v>7108</v>
      </c>
      <c r="S26" s="287">
        <v>3016</v>
      </c>
      <c r="T26" s="287">
        <v>2128</v>
      </c>
      <c r="U26" s="287">
        <v>1440</v>
      </c>
      <c r="V26" s="287">
        <v>3667</v>
      </c>
      <c r="W26" s="287">
        <v>3687</v>
      </c>
      <c r="X26" s="287">
        <v>3209</v>
      </c>
      <c r="Y26" s="287">
        <v>2935</v>
      </c>
      <c r="Z26" s="287">
        <v>2788</v>
      </c>
      <c r="AA26" s="287">
        <v>2807</v>
      </c>
      <c r="AB26" s="287">
        <v>10802</v>
      </c>
      <c r="AC26" s="287">
        <v>638</v>
      </c>
      <c r="AD26" s="287">
        <v>4319</v>
      </c>
      <c r="AE26" s="287">
        <v>9868</v>
      </c>
      <c r="AF26" s="287">
        <v>14511</v>
      </c>
      <c r="AG26" s="287">
        <v>5941</v>
      </c>
      <c r="AH26" s="287">
        <v>2146</v>
      </c>
      <c r="AI26" s="287">
        <v>2328</v>
      </c>
      <c r="AJ26" s="287">
        <v>2187</v>
      </c>
      <c r="AK26" s="287">
        <v>3688</v>
      </c>
      <c r="AL26" s="287">
        <v>9753</v>
      </c>
      <c r="AM26" s="287">
        <v>466</v>
      </c>
      <c r="AN26" s="287">
        <v>3809</v>
      </c>
      <c r="AO26" s="287">
        <v>4582</v>
      </c>
      <c r="AP26" s="287">
        <v>3102</v>
      </c>
      <c r="AQ26" s="287">
        <v>666</v>
      </c>
      <c r="AR26" s="287">
        <v>2750</v>
      </c>
      <c r="AS26" s="287">
        <v>8447</v>
      </c>
      <c r="AT26" s="287">
        <v>2507</v>
      </c>
      <c r="AU26" s="287">
        <v>2375</v>
      </c>
      <c r="AV26" s="341">
        <v>5229</v>
      </c>
      <c r="AW26" s="287">
        <v>5013</v>
      </c>
      <c r="AX26" s="287">
        <v>7108</v>
      </c>
      <c r="AY26" s="287">
        <v>3016</v>
      </c>
      <c r="AZ26" s="287">
        <v>2128</v>
      </c>
      <c r="BA26" s="287">
        <v>1440</v>
      </c>
      <c r="BB26" s="287">
        <v>3667</v>
      </c>
      <c r="BC26" s="287">
        <v>3687</v>
      </c>
      <c r="BD26" s="287">
        <v>4202</v>
      </c>
      <c r="BE26" s="287">
        <v>3209</v>
      </c>
      <c r="BF26" s="287">
        <v>2935</v>
      </c>
      <c r="BG26" s="287">
        <v>2788</v>
      </c>
      <c r="BH26" s="287">
        <v>2807</v>
      </c>
      <c r="BI26" s="287">
        <v>10802</v>
      </c>
      <c r="BJ26" s="287">
        <v>4319</v>
      </c>
      <c r="BK26" s="287">
        <v>4233</v>
      </c>
      <c r="BL26" s="287">
        <v>4320</v>
      </c>
      <c r="BM26" s="287">
        <v>5958</v>
      </c>
      <c r="BN26" s="287">
        <v>3039</v>
      </c>
      <c r="BO26" s="287">
        <v>2146</v>
      </c>
      <c r="BP26" s="287">
        <v>2627</v>
      </c>
      <c r="BQ26" s="287">
        <v>2466</v>
      </c>
      <c r="BR26" s="287">
        <v>2328</v>
      </c>
      <c r="BS26" s="287">
        <v>2187</v>
      </c>
      <c r="BT26" s="287">
        <v>3688</v>
      </c>
      <c r="BU26" s="287">
        <v>916</v>
      </c>
      <c r="BV26" s="287">
        <v>9753</v>
      </c>
      <c r="BW26" s="287">
        <v>466</v>
      </c>
      <c r="BX26" s="287">
        <v>3809</v>
      </c>
      <c r="BY26" s="287">
        <v>4582</v>
      </c>
      <c r="BZ26" s="287">
        <v>3102</v>
      </c>
      <c r="CA26" s="287">
        <v>666</v>
      </c>
      <c r="CB26" s="287">
        <v>2750</v>
      </c>
      <c r="CC26" s="287">
        <v>2559</v>
      </c>
      <c r="CD26" s="287">
        <v>8447</v>
      </c>
      <c r="CE26" s="287">
        <v>2507</v>
      </c>
      <c r="CF26" s="287">
        <v>2375</v>
      </c>
      <c r="CG26" s="287">
        <v>5229</v>
      </c>
      <c r="CH26" s="287">
        <v>638</v>
      </c>
      <c r="CI26" s="375"/>
      <c r="CJ26" s="2"/>
      <c r="CK26" s="595"/>
      <c r="CL26" s="44" t="s">
        <v>102</v>
      </c>
      <c r="CN26" s="294">
        <v>26</v>
      </c>
    </row>
    <row r="27" spans="1:92" ht="12.75">
      <c r="A27" s="281" t="s">
        <v>85</v>
      </c>
      <c r="B27" s="287">
        <v>149013.33333333334</v>
      </c>
      <c r="C27" s="287">
        <v>10575</v>
      </c>
      <c r="D27" s="287">
        <v>3315</v>
      </c>
      <c r="E27" s="287">
        <v>4193.333333333333</v>
      </c>
      <c r="F27" s="287">
        <v>10461.666666666668</v>
      </c>
      <c r="G27" s="287">
        <v>8937.5</v>
      </c>
      <c r="H27" s="287">
        <v>15900.833333333336</v>
      </c>
      <c r="I27" s="287">
        <v>33362.5</v>
      </c>
      <c r="J27" s="287">
        <v>9307.5</v>
      </c>
      <c r="K27" s="287">
        <v>17295</v>
      </c>
      <c r="L27" s="287">
        <v>22309.166666666664</v>
      </c>
      <c r="M27" s="287">
        <v>638.3333333333334</v>
      </c>
      <c r="N27" s="287">
        <v>707.5</v>
      </c>
      <c r="O27" s="287">
        <v>11234.166666666668</v>
      </c>
      <c r="P27" s="287">
        <v>775.8333333333334</v>
      </c>
      <c r="Q27" s="286">
        <v>5294.166666666667</v>
      </c>
      <c r="R27" s="287">
        <v>7847.5</v>
      </c>
      <c r="S27" s="287">
        <v>3285.833333333333</v>
      </c>
      <c r="T27" s="287">
        <v>2662.5</v>
      </c>
      <c r="U27" s="287">
        <v>1552.5</v>
      </c>
      <c r="V27" s="287">
        <v>4193.333333333333</v>
      </c>
      <c r="W27" s="287">
        <v>3662.5</v>
      </c>
      <c r="X27" s="287">
        <v>3514.166666666667</v>
      </c>
      <c r="Y27" s="287">
        <v>3460</v>
      </c>
      <c r="Z27" s="287">
        <v>3086.6666666666665</v>
      </c>
      <c r="AA27" s="287">
        <v>3187.5</v>
      </c>
      <c r="AB27" s="287">
        <v>11166.666666666666</v>
      </c>
      <c r="AC27" s="287">
        <v>775.8333333333334</v>
      </c>
      <c r="AD27" s="287">
        <v>4526.666666666666</v>
      </c>
      <c r="AE27" s="287">
        <v>10461.666666666668</v>
      </c>
      <c r="AF27" s="287">
        <v>14651.66666666666</v>
      </c>
      <c r="AG27" s="287">
        <v>6645</v>
      </c>
      <c r="AH27" s="287">
        <v>2350.8333333333335</v>
      </c>
      <c r="AI27" s="287">
        <v>2504.1666666666665</v>
      </c>
      <c r="AJ27" s="287">
        <v>2759.1666666666665</v>
      </c>
      <c r="AK27" s="287">
        <v>3971.6666666666665</v>
      </c>
      <c r="AL27" s="287">
        <v>10155</v>
      </c>
      <c r="AM27" s="287">
        <v>638.3333333333334</v>
      </c>
      <c r="AN27" s="287">
        <v>4285.833333333333</v>
      </c>
      <c r="AO27" s="287">
        <v>4939.166666666667</v>
      </c>
      <c r="AP27" s="287">
        <v>3315</v>
      </c>
      <c r="AQ27" s="287">
        <v>707.5</v>
      </c>
      <c r="AR27" s="287">
        <v>3089.166666666667</v>
      </c>
      <c r="AS27" s="287">
        <v>9302.5</v>
      </c>
      <c r="AT27" s="287">
        <v>2858.333333333333</v>
      </c>
      <c r="AU27" s="287">
        <v>2610.833333333333</v>
      </c>
      <c r="AV27" s="341">
        <v>5551.666666666667</v>
      </c>
      <c r="AW27" s="287">
        <v>5294.166666666667</v>
      </c>
      <c r="AX27" s="287">
        <v>7847.5</v>
      </c>
      <c r="AY27" s="287">
        <v>3285.833333333333</v>
      </c>
      <c r="AZ27" s="287">
        <v>2662.5</v>
      </c>
      <c r="BA27" s="287">
        <v>1552.5</v>
      </c>
      <c r="BB27" s="287">
        <v>4193.333333333333</v>
      </c>
      <c r="BC27" s="287">
        <v>3662.5</v>
      </c>
      <c r="BD27" s="287">
        <v>4238.333333333333</v>
      </c>
      <c r="BE27" s="287">
        <v>3514.166666666667</v>
      </c>
      <c r="BF27" s="287">
        <v>3460</v>
      </c>
      <c r="BG27" s="287">
        <v>3086.6666666666665</v>
      </c>
      <c r="BH27" s="287">
        <v>3187.5</v>
      </c>
      <c r="BI27" s="287">
        <v>11166.666666666666</v>
      </c>
      <c r="BJ27" s="287">
        <v>4526.666666666666</v>
      </c>
      <c r="BK27" s="287">
        <v>4621.666666666667</v>
      </c>
      <c r="BL27" s="287">
        <v>4248.333333333334</v>
      </c>
      <c r="BM27" s="287">
        <v>5781.666666666667</v>
      </c>
      <c r="BN27" s="287">
        <v>3466.6666666666674</v>
      </c>
      <c r="BO27" s="287">
        <v>2350.8333333333335</v>
      </c>
      <c r="BP27" s="287">
        <v>2756.666666666667</v>
      </c>
      <c r="BQ27" s="287">
        <v>2780.833333333333</v>
      </c>
      <c r="BR27" s="287">
        <v>2504.1666666666665</v>
      </c>
      <c r="BS27" s="287">
        <v>2759.1666666666665</v>
      </c>
      <c r="BT27" s="287">
        <v>3971.6666666666665</v>
      </c>
      <c r="BU27" s="287">
        <v>1132.5</v>
      </c>
      <c r="BV27" s="287">
        <v>10155</v>
      </c>
      <c r="BW27" s="287">
        <v>638.3333333333334</v>
      </c>
      <c r="BX27" s="287">
        <v>4285.833333333333</v>
      </c>
      <c r="BY27" s="287">
        <v>4939.166666666667</v>
      </c>
      <c r="BZ27" s="287">
        <v>3315</v>
      </c>
      <c r="CA27" s="287">
        <v>707.5</v>
      </c>
      <c r="CB27" s="287">
        <v>3089.166666666667</v>
      </c>
      <c r="CC27" s="287">
        <v>2731.666666666667</v>
      </c>
      <c r="CD27" s="287">
        <v>9302.5</v>
      </c>
      <c r="CE27" s="287">
        <v>2858.333333333333</v>
      </c>
      <c r="CF27" s="287">
        <v>2610.833333333333</v>
      </c>
      <c r="CG27" s="287">
        <v>5551.666666666667</v>
      </c>
      <c r="CH27" s="287">
        <v>775.8333333333334</v>
      </c>
      <c r="CI27" s="375"/>
      <c r="CJ27" s="2"/>
      <c r="CK27" s="595"/>
      <c r="CL27" s="44" t="s">
        <v>102</v>
      </c>
      <c r="CN27" s="294">
        <v>27</v>
      </c>
    </row>
    <row r="28" spans="1:92" ht="12.75">
      <c r="A28" s="281" t="s">
        <v>28</v>
      </c>
      <c r="B28" s="287">
        <v>164526.66666666666</v>
      </c>
      <c r="C28" s="287">
        <v>11653</v>
      </c>
      <c r="D28" s="287">
        <v>3304</v>
      </c>
      <c r="E28" s="287">
        <v>4382.666666666667</v>
      </c>
      <c r="F28" s="287">
        <v>11681.333333333332</v>
      </c>
      <c r="G28" s="287">
        <v>10260.5</v>
      </c>
      <c r="H28" s="287">
        <v>16960.166666666668</v>
      </c>
      <c r="I28" s="287">
        <v>37778.5</v>
      </c>
      <c r="J28" s="287">
        <v>9454.5</v>
      </c>
      <c r="K28" s="287">
        <v>18409</v>
      </c>
      <c r="L28" s="287">
        <v>25675.83333333332</v>
      </c>
      <c r="M28" s="287">
        <v>591.6666666666666</v>
      </c>
      <c r="N28" s="287">
        <v>749.5</v>
      </c>
      <c r="O28" s="287">
        <v>12839.833333333332</v>
      </c>
      <c r="P28" s="287">
        <v>786.1666666666666</v>
      </c>
      <c r="Q28" s="286">
        <v>6189.833333333332</v>
      </c>
      <c r="R28" s="287">
        <v>7780.5</v>
      </c>
      <c r="S28" s="287">
        <v>3520.166666666667</v>
      </c>
      <c r="T28" s="287">
        <v>2791.5</v>
      </c>
      <c r="U28" s="287">
        <v>1611.5</v>
      </c>
      <c r="V28" s="287">
        <v>4382.666666666667</v>
      </c>
      <c r="W28" s="287">
        <v>4648.5</v>
      </c>
      <c r="X28" s="287">
        <v>3898.833333333333</v>
      </c>
      <c r="Y28" s="287">
        <v>3652</v>
      </c>
      <c r="Z28" s="287">
        <v>3207.333333333333</v>
      </c>
      <c r="AA28" s="287">
        <v>3136.5</v>
      </c>
      <c r="AB28" s="287">
        <v>14085.333333333332</v>
      </c>
      <c r="AC28" s="287">
        <v>786.1666666666666</v>
      </c>
      <c r="AD28" s="287">
        <v>5237.333333333334</v>
      </c>
      <c r="AE28" s="287">
        <v>11681.333333333332</v>
      </c>
      <c r="AF28" s="287">
        <v>17852.333333333343</v>
      </c>
      <c r="AG28" s="287">
        <v>6663</v>
      </c>
      <c r="AH28" s="287">
        <v>2540.1666666666665</v>
      </c>
      <c r="AI28" s="287">
        <v>2687.8333333333335</v>
      </c>
      <c r="AJ28" s="287">
        <v>2989.8333333333335</v>
      </c>
      <c r="AK28" s="287">
        <v>4440.333333333333</v>
      </c>
      <c r="AL28" s="287">
        <v>10708</v>
      </c>
      <c r="AM28" s="287">
        <v>591.6666666666666</v>
      </c>
      <c r="AN28" s="287">
        <v>4671.166666666666</v>
      </c>
      <c r="AO28" s="287">
        <v>5313.833333333334</v>
      </c>
      <c r="AP28" s="287">
        <v>3304</v>
      </c>
      <c r="AQ28" s="287">
        <v>749.5</v>
      </c>
      <c r="AR28" s="287">
        <v>3313.8333333333335</v>
      </c>
      <c r="AS28" s="287">
        <v>10012.5</v>
      </c>
      <c r="AT28" s="287">
        <v>3411.666666666667</v>
      </c>
      <c r="AU28" s="287">
        <v>2972.166666666667</v>
      </c>
      <c r="AV28" s="341">
        <v>5695.333333333332</v>
      </c>
      <c r="AW28" s="287">
        <v>6189.833333333332</v>
      </c>
      <c r="AX28" s="287">
        <v>7780.5</v>
      </c>
      <c r="AY28" s="287">
        <v>3520.166666666667</v>
      </c>
      <c r="AZ28" s="287">
        <v>2791.5</v>
      </c>
      <c r="BA28" s="287">
        <v>1611.5</v>
      </c>
      <c r="BB28" s="287">
        <v>4382.666666666667</v>
      </c>
      <c r="BC28" s="287">
        <v>4648.5</v>
      </c>
      <c r="BD28" s="287">
        <v>4383.666666666667</v>
      </c>
      <c r="BE28" s="287">
        <v>3898.833333333333</v>
      </c>
      <c r="BF28" s="287">
        <v>3652</v>
      </c>
      <c r="BG28" s="287">
        <v>3207.333333333333</v>
      </c>
      <c r="BH28" s="287">
        <v>3136.5</v>
      </c>
      <c r="BI28" s="287">
        <v>14085.333333333332</v>
      </c>
      <c r="BJ28" s="287">
        <v>5237.333333333334</v>
      </c>
      <c r="BK28" s="287">
        <v>5940.333333333333</v>
      </c>
      <c r="BL28" s="287">
        <v>5403.666666666666</v>
      </c>
      <c r="BM28" s="287">
        <v>6508.333333333333</v>
      </c>
      <c r="BN28" s="287">
        <v>4368.333333333332</v>
      </c>
      <c r="BO28" s="287">
        <v>2540.1666666666665</v>
      </c>
      <c r="BP28" s="287">
        <v>2929.333333333333</v>
      </c>
      <c r="BQ28" s="287">
        <v>2758.166666666667</v>
      </c>
      <c r="BR28" s="287">
        <v>2687.8333333333335</v>
      </c>
      <c r="BS28" s="287">
        <v>2989.8333333333335</v>
      </c>
      <c r="BT28" s="287">
        <v>4440.333333333333</v>
      </c>
      <c r="BU28" s="287">
        <v>1234.5</v>
      </c>
      <c r="BV28" s="287">
        <v>10708</v>
      </c>
      <c r="BW28" s="287">
        <v>591.6666666666666</v>
      </c>
      <c r="BX28" s="287">
        <v>4671.166666666666</v>
      </c>
      <c r="BY28" s="287">
        <v>5313.833333333334</v>
      </c>
      <c r="BZ28" s="287">
        <v>3304</v>
      </c>
      <c r="CA28" s="287">
        <v>749.5</v>
      </c>
      <c r="CB28" s="287">
        <v>3313.8333333333335</v>
      </c>
      <c r="CC28" s="287">
        <v>2670.333333333333</v>
      </c>
      <c r="CD28" s="287">
        <v>10012.5</v>
      </c>
      <c r="CE28" s="287">
        <v>3411.666666666667</v>
      </c>
      <c r="CF28" s="287">
        <v>2972.166666666667</v>
      </c>
      <c r="CG28" s="287">
        <v>5695.333333333332</v>
      </c>
      <c r="CH28" s="287">
        <v>786.1666666666666</v>
      </c>
      <c r="CI28" s="375"/>
      <c r="CJ28" s="2"/>
      <c r="CK28" s="595"/>
      <c r="CL28" s="44" t="s">
        <v>102</v>
      </c>
      <c r="CN28" s="294">
        <v>28</v>
      </c>
    </row>
    <row r="29" spans="1:92" ht="12.75">
      <c r="A29" s="281" t="s">
        <v>29</v>
      </c>
      <c r="B29" s="287">
        <v>183869</v>
      </c>
      <c r="C29" s="287">
        <v>11725</v>
      </c>
      <c r="D29" s="287">
        <v>2833</v>
      </c>
      <c r="E29" s="287">
        <v>4036</v>
      </c>
      <c r="F29" s="287">
        <v>13112</v>
      </c>
      <c r="G29" s="287">
        <v>10033</v>
      </c>
      <c r="H29" s="287">
        <v>19003</v>
      </c>
      <c r="I29" s="287">
        <v>47052</v>
      </c>
      <c r="J29" s="287">
        <v>8852</v>
      </c>
      <c r="K29" s="287">
        <v>18210</v>
      </c>
      <c r="L29" s="287">
        <v>32425</v>
      </c>
      <c r="M29" s="287">
        <v>521</v>
      </c>
      <c r="N29" s="287">
        <v>637</v>
      </c>
      <c r="O29" s="287">
        <v>14772</v>
      </c>
      <c r="P29" s="287">
        <v>658</v>
      </c>
      <c r="Q29" s="286">
        <v>9157</v>
      </c>
      <c r="R29" s="287">
        <v>6977</v>
      </c>
      <c r="S29" s="287">
        <v>3011</v>
      </c>
      <c r="T29" s="287">
        <v>2797</v>
      </c>
      <c r="U29" s="287">
        <v>1694</v>
      </c>
      <c r="V29" s="287">
        <v>4036</v>
      </c>
      <c r="W29" s="287">
        <v>6560</v>
      </c>
      <c r="X29" s="287">
        <v>4000</v>
      </c>
      <c r="Y29" s="287">
        <v>3404</v>
      </c>
      <c r="Z29" s="287">
        <v>2904</v>
      </c>
      <c r="AA29" s="287">
        <v>2877</v>
      </c>
      <c r="AB29" s="287">
        <v>21356</v>
      </c>
      <c r="AC29" s="287">
        <v>658</v>
      </c>
      <c r="AD29" s="287">
        <v>4671</v>
      </c>
      <c r="AE29" s="287">
        <v>13112</v>
      </c>
      <c r="AF29" s="287">
        <v>26862</v>
      </c>
      <c r="AG29" s="287">
        <v>6055</v>
      </c>
      <c r="AH29" s="287">
        <v>2738</v>
      </c>
      <c r="AI29" s="287">
        <v>2546</v>
      </c>
      <c r="AJ29" s="287">
        <v>2869</v>
      </c>
      <c r="AK29" s="287">
        <v>4291</v>
      </c>
      <c r="AL29" s="287">
        <v>10659</v>
      </c>
      <c r="AM29" s="287">
        <v>521</v>
      </c>
      <c r="AN29" s="287">
        <v>5201</v>
      </c>
      <c r="AO29" s="287">
        <v>5660</v>
      </c>
      <c r="AP29" s="287">
        <v>2833</v>
      </c>
      <c r="AQ29" s="287">
        <v>637</v>
      </c>
      <c r="AR29" s="287">
        <v>3434</v>
      </c>
      <c r="AS29" s="287">
        <v>9879</v>
      </c>
      <c r="AT29" s="287">
        <v>3668</v>
      </c>
      <c r="AU29" s="287">
        <v>3183</v>
      </c>
      <c r="AV29" s="341">
        <v>5619</v>
      </c>
      <c r="AW29" s="287">
        <v>9157</v>
      </c>
      <c r="AX29" s="287">
        <v>6977</v>
      </c>
      <c r="AY29" s="287">
        <v>3011</v>
      </c>
      <c r="AZ29" s="287">
        <v>2797</v>
      </c>
      <c r="BA29" s="287">
        <v>1694</v>
      </c>
      <c r="BB29" s="287">
        <v>4036</v>
      </c>
      <c r="BC29" s="287">
        <v>6560</v>
      </c>
      <c r="BD29" s="287">
        <v>4257</v>
      </c>
      <c r="BE29" s="287">
        <v>4000</v>
      </c>
      <c r="BF29" s="287">
        <v>3404</v>
      </c>
      <c r="BG29" s="287">
        <v>2904</v>
      </c>
      <c r="BH29" s="287">
        <v>2877</v>
      </c>
      <c r="BI29" s="287">
        <v>21356</v>
      </c>
      <c r="BJ29" s="287">
        <v>4671</v>
      </c>
      <c r="BK29" s="287">
        <v>8217</v>
      </c>
      <c r="BL29" s="287">
        <v>9582</v>
      </c>
      <c r="BM29" s="287">
        <v>9063</v>
      </c>
      <c r="BN29" s="287">
        <v>5641</v>
      </c>
      <c r="BO29" s="287">
        <v>2738</v>
      </c>
      <c r="BP29" s="287">
        <v>3214</v>
      </c>
      <c r="BQ29" s="287">
        <v>2399</v>
      </c>
      <c r="BR29" s="287">
        <v>2546</v>
      </c>
      <c r="BS29" s="287">
        <v>2869</v>
      </c>
      <c r="BT29" s="287">
        <v>4291</v>
      </c>
      <c r="BU29" s="287">
        <v>989</v>
      </c>
      <c r="BV29" s="287">
        <v>10659</v>
      </c>
      <c r="BW29" s="287">
        <v>521</v>
      </c>
      <c r="BX29" s="287">
        <v>5201</v>
      </c>
      <c r="BY29" s="287">
        <v>5660</v>
      </c>
      <c r="BZ29" s="287">
        <v>2833</v>
      </c>
      <c r="CA29" s="287">
        <v>637</v>
      </c>
      <c r="CB29" s="287">
        <v>3434</v>
      </c>
      <c r="CC29" s="287">
        <v>2667</v>
      </c>
      <c r="CD29" s="287">
        <v>9879</v>
      </c>
      <c r="CE29" s="287">
        <v>3668</v>
      </c>
      <c r="CF29" s="287">
        <v>3183</v>
      </c>
      <c r="CG29" s="287">
        <v>5619</v>
      </c>
      <c r="CH29" s="287">
        <v>658</v>
      </c>
      <c r="CI29" s="375"/>
      <c r="CJ29" s="2"/>
      <c r="CK29" s="595"/>
      <c r="CL29" s="44" t="s">
        <v>102</v>
      </c>
      <c r="CN29" s="294">
        <v>29</v>
      </c>
    </row>
    <row r="30" spans="1:92" ht="12.75">
      <c r="A30" s="281" t="s">
        <v>30</v>
      </c>
      <c r="B30" s="287">
        <v>178099</v>
      </c>
      <c r="C30" s="287">
        <v>9651</v>
      </c>
      <c r="D30" s="287">
        <v>2338</v>
      </c>
      <c r="E30" s="287">
        <v>3239</v>
      </c>
      <c r="F30" s="287">
        <v>10670</v>
      </c>
      <c r="G30" s="287">
        <v>8255</v>
      </c>
      <c r="H30" s="287">
        <v>19141</v>
      </c>
      <c r="I30" s="287">
        <v>48741</v>
      </c>
      <c r="J30" s="287">
        <v>8106</v>
      </c>
      <c r="K30" s="287">
        <v>17799</v>
      </c>
      <c r="L30" s="287">
        <v>34722</v>
      </c>
      <c r="M30" s="287">
        <v>483</v>
      </c>
      <c r="N30" s="287">
        <v>623</v>
      </c>
      <c r="O30" s="287">
        <v>13787</v>
      </c>
      <c r="P30" s="287">
        <v>544</v>
      </c>
      <c r="Q30" s="286">
        <v>10606</v>
      </c>
      <c r="R30" s="287">
        <v>6175</v>
      </c>
      <c r="S30" s="287">
        <v>2697</v>
      </c>
      <c r="T30" s="287">
        <v>2307</v>
      </c>
      <c r="U30" s="287">
        <v>1520</v>
      </c>
      <c r="V30" s="287">
        <v>3239</v>
      </c>
      <c r="W30" s="287">
        <v>6069</v>
      </c>
      <c r="X30" s="287">
        <v>3267</v>
      </c>
      <c r="Y30" s="287">
        <v>2863</v>
      </c>
      <c r="Z30" s="287">
        <v>2156</v>
      </c>
      <c r="AA30" s="287">
        <v>2258</v>
      </c>
      <c r="AB30" s="287">
        <v>25334</v>
      </c>
      <c r="AC30" s="287">
        <v>544</v>
      </c>
      <c r="AD30" s="287">
        <v>4303</v>
      </c>
      <c r="AE30" s="287">
        <v>10670</v>
      </c>
      <c r="AF30" s="287">
        <v>30115</v>
      </c>
      <c r="AG30" s="287">
        <v>5799</v>
      </c>
      <c r="AH30" s="287">
        <v>2403</v>
      </c>
      <c r="AI30" s="287">
        <v>2080</v>
      </c>
      <c r="AJ30" s="287">
        <v>2360</v>
      </c>
      <c r="AK30" s="287">
        <v>3480</v>
      </c>
      <c r="AL30" s="287">
        <v>10628</v>
      </c>
      <c r="AM30" s="287">
        <v>483</v>
      </c>
      <c r="AN30" s="287">
        <v>5021</v>
      </c>
      <c r="AO30" s="287">
        <v>5614</v>
      </c>
      <c r="AP30" s="287">
        <v>2338</v>
      </c>
      <c r="AQ30" s="287">
        <v>623</v>
      </c>
      <c r="AR30" s="287">
        <v>2904</v>
      </c>
      <c r="AS30" s="287">
        <v>9558</v>
      </c>
      <c r="AT30" s="287">
        <v>2432</v>
      </c>
      <c r="AU30" s="287">
        <v>3101</v>
      </c>
      <c r="AV30" s="341">
        <v>5152</v>
      </c>
      <c r="AW30" s="287">
        <v>10606</v>
      </c>
      <c r="AX30" s="287">
        <v>6175</v>
      </c>
      <c r="AY30" s="287">
        <v>2697</v>
      </c>
      <c r="AZ30" s="287">
        <v>2307</v>
      </c>
      <c r="BA30" s="287">
        <v>1520</v>
      </c>
      <c r="BB30" s="287">
        <v>3239</v>
      </c>
      <c r="BC30" s="287">
        <v>6069</v>
      </c>
      <c r="BD30" s="287">
        <v>4196</v>
      </c>
      <c r="BE30" s="287">
        <v>3267</v>
      </c>
      <c r="BF30" s="287">
        <v>2863</v>
      </c>
      <c r="BG30" s="287">
        <v>2156</v>
      </c>
      <c r="BH30" s="287">
        <v>2258</v>
      </c>
      <c r="BI30" s="287">
        <v>25334</v>
      </c>
      <c r="BJ30" s="287">
        <v>4303</v>
      </c>
      <c r="BK30" s="287">
        <v>8655</v>
      </c>
      <c r="BL30" s="287">
        <v>10990</v>
      </c>
      <c r="BM30" s="287">
        <v>10470</v>
      </c>
      <c r="BN30" s="287">
        <v>3492</v>
      </c>
      <c r="BO30" s="287">
        <v>2403</v>
      </c>
      <c r="BP30" s="287">
        <v>2982</v>
      </c>
      <c r="BQ30" s="287">
        <v>2118</v>
      </c>
      <c r="BR30" s="287">
        <v>2080</v>
      </c>
      <c r="BS30" s="287">
        <v>2360</v>
      </c>
      <c r="BT30" s="287">
        <v>3480</v>
      </c>
      <c r="BU30" s="287">
        <v>863</v>
      </c>
      <c r="BV30" s="287">
        <v>10628</v>
      </c>
      <c r="BW30" s="287">
        <v>483</v>
      </c>
      <c r="BX30" s="287">
        <v>5021</v>
      </c>
      <c r="BY30" s="287">
        <v>5614</v>
      </c>
      <c r="BZ30" s="287">
        <v>2338</v>
      </c>
      <c r="CA30" s="287">
        <v>623</v>
      </c>
      <c r="CB30" s="287">
        <v>2904</v>
      </c>
      <c r="CC30" s="287">
        <v>2818</v>
      </c>
      <c r="CD30" s="287">
        <v>9558</v>
      </c>
      <c r="CE30" s="287">
        <v>2432</v>
      </c>
      <c r="CF30" s="287">
        <v>3101</v>
      </c>
      <c r="CG30" s="287">
        <v>5152</v>
      </c>
      <c r="CH30" s="287">
        <v>544</v>
      </c>
      <c r="CI30" s="375"/>
      <c r="CJ30" s="2"/>
      <c r="CK30" s="595"/>
      <c r="CL30" s="44" t="s">
        <v>102</v>
      </c>
      <c r="CN30" s="294">
        <v>30</v>
      </c>
    </row>
    <row r="31" spans="1:92" ht="12.75">
      <c r="A31" s="281" t="s">
        <v>31</v>
      </c>
      <c r="B31" s="287">
        <v>156089</v>
      </c>
      <c r="C31" s="287">
        <v>8462</v>
      </c>
      <c r="D31" s="287">
        <v>2348</v>
      </c>
      <c r="E31" s="287">
        <v>2955</v>
      </c>
      <c r="F31" s="287">
        <v>9391</v>
      </c>
      <c r="G31" s="287">
        <v>7521</v>
      </c>
      <c r="H31" s="287">
        <v>17793</v>
      </c>
      <c r="I31" s="287">
        <v>41263</v>
      </c>
      <c r="J31" s="287">
        <v>7623</v>
      </c>
      <c r="K31" s="287">
        <v>15588</v>
      </c>
      <c r="L31" s="287">
        <v>30654</v>
      </c>
      <c r="M31" s="287">
        <v>483</v>
      </c>
      <c r="N31" s="287">
        <v>660</v>
      </c>
      <c r="O31" s="287">
        <v>10724</v>
      </c>
      <c r="P31" s="287">
        <v>624</v>
      </c>
      <c r="Q31" s="286">
        <v>9447</v>
      </c>
      <c r="R31" s="287">
        <v>6068</v>
      </c>
      <c r="S31" s="287">
        <v>2473</v>
      </c>
      <c r="T31" s="287">
        <v>1860</v>
      </c>
      <c r="U31" s="287">
        <v>1325</v>
      </c>
      <c r="V31" s="287">
        <v>2955</v>
      </c>
      <c r="W31" s="287">
        <v>4544</v>
      </c>
      <c r="X31" s="287">
        <v>2956</v>
      </c>
      <c r="Y31" s="287">
        <v>2162</v>
      </c>
      <c r="Z31" s="287">
        <v>1948</v>
      </c>
      <c r="AA31" s="287">
        <v>1795</v>
      </c>
      <c r="AB31" s="287">
        <v>21728</v>
      </c>
      <c r="AC31" s="287">
        <v>624</v>
      </c>
      <c r="AD31" s="287">
        <v>4517</v>
      </c>
      <c r="AE31" s="287">
        <v>9391</v>
      </c>
      <c r="AF31" s="287">
        <v>26091</v>
      </c>
      <c r="AG31" s="287">
        <v>5763</v>
      </c>
      <c r="AH31" s="287">
        <v>2033</v>
      </c>
      <c r="AI31" s="287">
        <v>1835</v>
      </c>
      <c r="AJ31" s="287">
        <v>2278</v>
      </c>
      <c r="AK31" s="287">
        <v>3083</v>
      </c>
      <c r="AL31" s="287">
        <v>9486</v>
      </c>
      <c r="AM31" s="287">
        <v>483</v>
      </c>
      <c r="AN31" s="287">
        <v>3707</v>
      </c>
      <c r="AO31" s="287">
        <v>4569</v>
      </c>
      <c r="AP31" s="287">
        <v>2348</v>
      </c>
      <c r="AQ31" s="287">
        <v>660</v>
      </c>
      <c r="AR31" s="287">
        <v>2423</v>
      </c>
      <c r="AS31" s="287">
        <v>8384</v>
      </c>
      <c r="AT31" s="287">
        <v>1679</v>
      </c>
      <c r="AU31" s="287">
        <v>2331</v>
      </c>
      <c r="AV31" s="341">
        <v>5143</v>
      </c>
      <c r="AW31" s="287">
        <v>9447</v>
      </c>
      <c r="AX31" s="287">
        <v>6068</v>
      </c>
      <c r="AY31" s="287">
        <v>2473</v>
      </c>
      <c r="AZ31" s="287">
        <v>1860</v>
      </c>
      <c r="BA31" s="287">
        <v>1325</v>
      </c>
      <c r="BB31" s="287">
        <v>2955</v>
      </c>
      <c r="BC31" s="287">
        <v>4544</v>
      </c>
      <c r="BD31" s="287">
        <v>3936</v>
      </c>
      <c r="BE31" s="287">
        <v>2956</v>
      </c>
      <c r="BF31" s="287">
        <v>2162</v>
      </c>
      <c r="BG31" s="287">
        <v>1948</v>
      </c>
      <c r="BH31" s="287">
        <v>1795</v>
      </c>
      <c r="BI31" s="287">
        <v>21728</v>
      </c>
      <c r="BJ31" s="287">
        <v>4517</v>
      </c>
      <c r="BK31" s="287">
        <v>7134</v>
      </c>
      <c r="BL31" s="287">
        <v>9333</v>
      </c>
      <c r="BM31" s="287">
        <v>9624</v>
      </c>
      <c r="BN31" s="287">
        <v>2966</v>
      </c>
      <c r="BO31" s="287">
        <v>2033</v>
      </c>
      <c r="BP31" s="287">
        <v>2489</v>
      </c>
      <c r="BQ31" s="287">
        <v>2180</v>
      </c>
      <c r="BR31" s="287">
        <v>1835</v>
      </c>
      <c r="BS31" s="287">
        <v>2278</v>
      </c>
      <c r="BT31" s="287">
        <v>3083</v>
      </c>
      <c r="BU31" s="287">
        <v>872</v>
      </c>
      <c r="BV31" s="287">
        <v>9486</v>
      </c>
      <c r="BW31" s="287">
        <v>483</v>
      </c>
      <c r="BX31" s="287">
        <v>3707</v>
      </c>
      <c r="BY31" s="287">
        <v>4569</v>
      </c>
      <c r="BZ31" s="287">
        <v>2348</v>
      </c>
      <c r="CA31" s="287">
        <v>660</v>
      </c>
      <c r="CB31" s="287">
        <v>2423</v>
      </c>
      <c r="CC31" s="287">
        <v>2711</v>
      </c>
      <c r="CD31" s="287">
        <v>8384</v>
      </c>
      <c r="CE31" s="287">
        <v>1679</v>
      </c>
      <c r="CF31" s="287">
        <v>2331</v>
      </c>
      <c r="CG31" s="287">
        <v>5143</v>
      </c>
      <c r="CH31" s="287">
        <v>624</v>
      </c>
      <c r="CI31" s="375"/>
      <c r="CJ31" s="2"/>
      <c r="CK31" s="595"/>
      <c r="CL31" s="44" t="s">
        <v>102</v>
      </c>
      <c r="CN31" s="294">
        <v>31</v>
      </c>
    </row>
    <row r="32" spans="1:92" ht="12.75">
      <c r="A32" s="281" t="s">
        <v>32</v>
      </c>
      <c r="B32" s="287">
        <v>161215</v>
      </c>
      <c r="C32" s="287">
        <v>10348</v>
      </c>
      <c r="D32" s="287">
        <v>3153</v>
      </c>
      <c r="E32" s="287">
        <v>3793</v>
      </c>
      <c r="F32" s="287">
        <v>10769</v>
      </c>
      <c r="G32" s="287">
        <v>9096</v>
      </c>
      <c r="H32" s="287">
        <v>18128</v>
      </c>
      <c r="I32" s="287">
        <v>38031</v>
      </c>
      <c r="J32" s="287">
        <v>8831</v>
      </c>
      <c r="K32" s="287">
        <v>17446</v>
      </c>
      <c r="L32" s="287">
        <v>28827</v>
      </c>
      <c r="M32" s="287">
        <v>528</v>
      </c>
      <c r="N32" s="287">
        <v>739</v>
      </c>
      <c r="O32" s="287">
        <v>10739</v>
      </c>
      <c r="P32" s="287">
        <v>787</v>
      </c>
      <c r="Q32" s="286">
        <v>7585</v>
      </c>
      <c r="R32" s="287">
        <v>7724</v>
      </c>
      <c r="S32" s="287">
        <v>3131</v>
      </c>
      <c r="T32" s="287">
        <v>2461</v>
      </c>
      <c r="U32" s="287">
        <v>1536</v>
      </c>
      <c r="V32" s="287">
        <v>3793</v>
      </c>
      <c r="W32" s="287">
        <v>3681</v>
      </c>
      <c r="X32" s="287">
        <v>3712</v>
      </c>
      <c r="Y32" s="287">
        <v>2410</v>
      </c>
      <c r="Z32" s="287">
        <v>2993</v>
      </c>
      <c r="AA32" s="287">
        <v>2116</v>
      </c>
      <c r="AB32" s="287">
        <v>17627</v>
      </c>
      <c r="AC32" s="287">
        <v>787</v>
      </c>
      <c r="AD32" s="287">
        <v>5177</v>
      </c>
      <c r="AE32" s="287">
        <v>10769</v>
      </c>
      <c r="AF32" s="287">
        <v>21467</v>
      </c>
      <c r="AG32" s="287">
        <v>6370</v>
      </c>
      <c r="AH32" s="287">
        <v>2191</v>
      </c>
      <c r="AI32" s="287">
        <v>2278</v>
      </c>
      <c r="AJ32" s="287">
        <v>2819</v>
      </c>
      <c r="AK32" s="287">
        <v>3605</v>
      </c>
      <c r="AL32" s="287">
        <v>10468</v>
      </c>
      <c r="AM32" s="287">
        <v>528</v>
      </c>
      <c r="AN32" s="287">
        <v>3927</v>
      </c>
      <c r="AO32" s="287">
        <v>4833</v>
      </c>
      <c r="AP32" s="287">
        <v>3153</v>
      </c>
      <c r="AQ32" s="287">
        <v>739</v>
      </c>
      <c r="AR32" s="287">
        <v>3031</v>
      </c>
      <c r="AS32" s="287">
        <v>9459</v>
      </c>
      <c r="AT32" s="287">
        <v>2383</v>
      </c>
      <c r="AU32" s="287">
        <v>2533</v>
      </c>
      <c r="AV32" s="341">
        <v>5929</v>
      </c>
      <c r="AW32" s="287">
        <v>7585</v>
      </c>
      <c r="AX32" s="287">
        <v>7724</v>
      </c>
      <c r="AY32" s="287">
        <v>3131</v>
      </c>
      <c r="AZ32" s="287">
        <v>2461</v>
      </c>
      <c r="BA32" s="287">
        <v>1536</v>
      </c>
      <c r="BB32" s="287">
        <v>3793</v>
      </c>
      <c r="BC32" s="287">
        <v>3681</v>
      </c>
      <c r="BD32" s="287">
        <v>4700</v>
      </c>
      <c r="BE32" s="287">
        <v>3712</v>
      </c>
      <c r="BF32" s="287">
        <v>2410</v>
      </c>
      <c r="BG32" s="287">
        <v>2993</v>
      </c>
      <c r="BH32" s="287">
        <v>2116</v>
      </c>
      <c r="BI32" s="287">
        <v>17627</v>
      </c>
      <c r="BJ32" s="287">
        <v>5177</v>
      </c>
      <c r="BK32" s="287">
        <v>5960</v>
      </c>
      <c r="BL32" s="287">
        <v>7121</v>
      </c>
      <c r="BM32" s="287">
        <v>8386</v>
      </c>
      <c r="BN32" s="287">
        <v>3226</v>
      </c>
      <c r="BO32" s="287">
        <v>2191</v>
      </c>
      <c r="BP32" s="287">
        <v>2843</v>
      </c>
      <c r="BQ32" s="287">
        <v>2453</v>
      </c>
      <c r="BR32" s="287">
        <v>2278</v>
      </c>
      <c r="BS32" s="287">
        <v>2819</v>
      </c>
      <c r="BT32" s="287">
        <v>3605</v>
      </c>
      <c r="BU32" s="287">
        <v>1008</v>
      </c>
      <c r="BV32" s="287">
        <v>10468</v>
      </c>
      <c r="BW32" s="287">
        <v>528</v>
      </c>
      <c r="BX32" s="287">
        <v>3927</v>
      </c>
      <c r="BY32" s="287">
        <v>4833</v>
      </c>
      <c r="BZ32" s="287">
        <v>3153</v>
      </c>
      <c r="CA32" s="287">
        <v>739</v>
      </c>
      <c r="CB32" s="287">
        <v>3031</v>
      </c>
      <c r="CC32" s="287">
        <v>2909</v>
      </c>
      <c r="CD32" s="287">
        <v>9459</v>
      </c>
      <c r="CE32" s="287">
        <v>2383</v>
      </c>
      <c r="CF32" s="287">
        <v>2533</v>
      </c>
      <c r="CG32" s="287">
        <v>5929</v>
      </c>
      <c r="CH32" s="287">
        <v>787</v>
      </c>
      <c r="CI32" s="375"/>
      <c r="CJ32" s="2"/>
      <c r="CK32" s="595"/>
      <c r="CL32" s="44" t="s">
        <v>102</v>
      </c>
      <c r="CN32" s="294">
        <v>32</v>
      </c>
    </row>
    <row r="33" spans="1:92" ht="12.75">
      <c r="A33" s="281" t="s">
        <v>33</v>
      </c>
      <c r="B33" s="287">
        <v>186661</v>
      </c>
      <c r="C33" s="287">
        <v>12743</v>
      </c>
      <c r="D33" s="287">
        <v>4369</v>
      </c>
      <c r="E33" s="287">
        <v>4997</v>
      </c>
      <c r="F33" s="287">
        <v>13239</v>
      </c>
      <c r="G33" s="287">
        <v>10928</v>
      </c>
      <c r="H33" s="287">
        <v>20904</v>
      </c>
      <c r="I33" s="287">
        <v>41556</v>
      </c>
      <c r="J33" s="287">
        <v>11011</v>
      </c>
      <c r="K33" s="287">
        <v>21092</v>
      </c>
      <c r="L33" s="287">
        <v>30472</v>
      </c>
      <c r="M33" s="287">
        <v>813</v>
      </c>
      <c r="N33" s="287">
        <v>824</v>
      </c>
      <c r="O33" s="287">
        <v>12741</v>
      </c>
      <c r="P33" s="287">
        <v>972</v>
      </c>
      <c r="Q33" s="286">
        <v>7498</v>
      </c>
      <c r="R33" s="287">
        <v>9852</v>
      </c>
      <c r="S33" s="287">
        <v>3686</v>
      </c>
      <c r="T33" s="287">
        <v>3218</v>
      </c>
      <c r="U33" s="287">
        <v>1976</v>
      </c>
      <c r="V33" s="287">
        <v>4997</v>
      </c>
      <c r="W33" s="287">
        <v>4065</v>
      </c>
      <c r="X33" s="287">
        <v>4512</v>
      </c>
      <c r="Y33" s="287">
        <v>3454</v>
      </c>
      <c r="Z33" s="287">
        <v>3702</v>
      </c>
      <c r="AA33" s="287">
        <v>3054</v>
      </c>
      <c r="AB33" s="287">
        <v>16782</v>
      </c>
      <c r="AC33" s="287">
        <v>972</v>
      </c>
      <c r="AD33" s="287">
        <v>5903</v>
      </c>
      <c r="AE33" s="287">
        <v>13239</v>
      </c>
      <c r="AF33" s="287">
        <v>20160</v>
      </c>
      <c r="AG33" s="287">
        <v>7793</v>
      </c>
      <c r="AH33" s="287">
        <v>2649</v>
      </c>
      <c r="AI33" s="287">
        <v>2941</v>
      </c>
      <c r="AJ33" s="287">
        <v>3554</v>
      </c>
      <c r="AK33" s="287">
        <v>4565</v>
      </c>
      <c r="AL33" s="287">
        <v>12389</v>
      </c>
      <c r="AM33" s="287">
        <v>813</v>
      </c>
      <c r="AN33" s="287">
        <v>4990</v>
      </c>
      <c r="AO33" s="287">
        <v>6284</v>
      </c>
      <c r="AP33" s="287">
        <v>4369</v>
      </c>
      <c r="AQ33" s="287">
        <v>824</v>
      </c>
      <c r="AR33" s="287">
        <v>3666</v>
      </c>
      <c r="AS33" s="287">
        <v>11503</v>
      </c>
      <c r="AT33" s="287">
        <v>3049</v>
      </c>
      <c r="AU33" s="287">
        <v>3155</v>
      </c>
      <c r="AV33" s="341">
        <v>7047</v>
      </c>
      <c r="AW33" s="287">
        <v>7498</v>
      </c>
      <c r="AX33" s="287">
        <v>9852</v>
      </c>
      <c r="AY33" s="287">
        <v>3686</v>
      </c>
      <c r="AZ33" s="287">
        <v>3218</v>
      </c>
      <c r="BA33" s="287">
        <v>1976</v>
      </c>
      <c r="BB33" s="287">
        <v>4997</v>
      </c>
      <c r="BC33" s="287">
        <v>4065</v>
      </c>
      <c r="BD33" s="287">
        <v>5467</v>
      </c>
      <c r="BE33" s="287">
        <v>4512</v>
      </c>
      <c r="BF33" s="287">
        <v>3454</v>
      </c>
      <c r="BG33" s="287">
        <v>3702</v>
      </c>
      <c r="BH33" s="287">
        <v>3054</v>
      </c>
      <c r="BI33" s="287">
        <v>16782</v>
      </c>
      <c r="BJ33" s="287">
        <v>5903</v>
      </c>
      <c r="BK33" s="287">
        <v>5887</v>
      </c>
      <c r="BL33" s="287">
        <v>6380</v>
      </c>
      <c r="BM33" s="287">
        <v>7893</v>
      </c>
      <c r="BN33" s="287">
        <v>4262</v>
      </c>
      <c r="BO33" s="287">
        <v>2649</v>
      </c>
      <c r="BP33" s="287">
        <v>3510</v>
      </c>
      <c r="BQ33" s="287">
        <v>3179</v>
      </c>
      <c r="BR33" s="287">
        <v>2941</v>
      </c>
      <c r="BS33" s="287">
        <v>3554</v>
      </c>
      <c r="BT33" s="287">
        <v>4565</v>
      </c>
      <c r="BU33" s="287">
        <v>1310</v>
      </c>
      <c r="BV33" s="287">
        <v>12389</v>
      </c>
      <c r="BW33" s="287">
        <v>813</v>
      </c>
      <c r="BX33" s="287">
        <v>4990</v>
      </c>
      <c r="BY33" s="287">
        <v>6284</v>
      </c>
      <c r="BZ33" s="287">
        <v>4369</v>
      </c>
      <c r="CA33" s="287">
        <v>824</v>
      </c>
      <c r="CB33" s="287">
        <v>3666</v>
      </c>
      <c r="CC33" s="287">
        <v>3304</v>
      </c>
      <c r="CD33" s="287">
        <v>11503</v>
      </c>
      <c r="CE33" s="287">
        <v>3049</v>
      </c>
      <c r="CF33" s="287">
        <v>3155</v>
      </c>
      <c r="CG33" s="287">
        <v>7047</v>
      </c>
      <c r="CH33" s="287">
        <v>972</v>
      </c>
      <c r="CI33" s="375"/>
      <c r="CJ33" s="2"/>
      <c r="CK33" s="595"/>
      <c r="CL33" s="44" t="s">
        <v>102</v>
      </c>
      <c r="CN33" s="294">
        <v>33</v>
      </c>
    </row>
    <row r="34" spans="1:92" ht="12.75">
      <c r="A34" s="281" t="s">
        <v>34</v>
      </c>
      <c r="B34" s="287">
        <v>192850</v>
      </c>
      <c r="C34" s="287">
        <v>13577</v>
      </c>
      <c r="D34" s="287">
        <v>4458</v>
      </c>
      <c r="E34" s="287">
        <v>5712</v>
      </c>
      <c r="F34" s="287">
        <v>13329</v>
      </c>
      <c r="G34" s="287">
        <v>11148</v>
      </c>
      <c r="H34" s="287">
        <v>20969</v>
      </c>
      <c r="I34" s="287">
        <v>43681</v>
      </c>
      <c r="J34" s="287">
        <v>12073</v>
      </c>
      <c r="K34" s="287">
        <v>21317</v>
      </c>
      <c r="L34" s="287">
        <v>29536</v>
      </c>
      <c r="M34" s="287">
        <v>817</v>
      </c>
      <c r="N34" s="287">
        <v>924</v>
      </c>
      <c r="O34" s="287">
        <v>14300</v>
      </c>
      <c r="P34" s="287">
        <v>1009</v>
      </c>
      <c r="Q34" s="286">
        <v>7397</v>
      </c>
      <c r="R34" s="287">
        <v>10038</v>
      </c>
      <c r="S34" s="287">
        <v>4233</v>
      </c>
      <c r="T34" s="287">
        <v>3457</v>
      </c>
      <c r="U34" s="287">
        <v>2011</v>
      </c>
      <c r="V34" s="287">
        <v>5712</v>
      </c>
      <c r="W34" s="287">
        <v>4529</v>
      </c>
      <c r="X34" s="287">
        <v>4559</v>
      </c>
      <c r="Y34" s="287">
        <v>4162</v>
      </c>
      <c r="Z34" s="287">
        <v>3881</v>
      </c>
      <c r="AA34" s="287">
        <v>3570</v>
      </c>
      <c r="AB34" s="287">
        <v>15953</v>
      </c>
      <c r="AC34" s="287">
        <v>1009</v>
      </c>
      <c r="AD34" s="287">
        <v>5837</v>
      </c>
      <c r="AE34" s="287">
        <v>13329</v>
      </c>
      <c r="AF34" s="287">
        <v>20021</v>
      </c>
      <c r="AG34" s="287">
        <v>8616</v>
      </c>
      <c r="AH34" s="287">
        <v>3145</v>
      </c>
      <c r="AI34" s="287">
        <v>2882</v>
      </c>
      <c r="AJ34" s="287">
        <v>3534</v>
      </c>
      <c r="AK34" s="287">
        <v>4893</v>
      </c>
      <c r="AL34" s="287">
        <v>12175</v>
      </c>
      <c r="AM34" s="287">
        <v>817</v>
      </c>
      <c r="AN34" s="287">
        <v>5538</v>
      </c>
      <c r="AO34" s="287">
        <v>6756</v>
      </c>
      <c r="AP34" s="287">
        <v>4458</v>
      </c>
      <c r="AQ34" s="287">
        <v>924</v>
      </c>
      <c r="AR34" s="287">
        <v>4125</v>
      </c>
      <c r="AS34" s="287">
        <v>11799</v>
      </c>
      <c r="AT34" s="287">
        <v>3300</v>
      </c>
      <c r="AU34" s="287">
        <v>3370</v>
      </c>
      <c r="AV34" s="341">
        <v>6820</v>
      </c>
      <c r="AW34" s="287">
        <v>7397</v>
      </c>
      <c r="AX34" s="287">
        <v>10038</v>
      </c>
      <c r="AY34" s="287">
        <v>4233</v>
      </c>
      <c r="AZ34" s="287">
        <v>3457</v>
      </c>
      <c r="BA34" s="287">
        <v>2011</v>
      </c>
      <c r="BB34" s="287">
        <v>5712</v>
      </c>
      <c r="BC34" s="287">
        <v>4529</v>
      </c>
      <c r="BD34" s="287">
        <v>5522</v>
      </c>
      <c r="BE34" s="287">
        <v>4559</v>
      </c>
      <c r="BF34" s="287">
        <v>4162</v>
      </c>
      <c r="BG34" s="287">
        <v>3881</v>
      </c>
      <c r="BH34" s="287">
        <v>3570</v>
      </c>
      <c r="BI34" s="287">
        <v>15953</v>
      </c>
      <c r="BJ34" s="287">
        <v>5837</v>
      </c>
      <c r="BK34" s="287">
        <v>6190</v>
      </c>
      <c r="BL34" s="287">
        <v>6342</v>
      </c>
      <c r="BM34" s="287">
        <v>7489</v>
      </c>
      <c r="BN34" s="287">
        <v>4382</v>
      </c>
      <c r="BO34" s="287">
        <v>3145</v>
      </c>
      <c r="BP34" s="287">
        <v>3425</v>
      </c>
      <c r="BQ34" s="287">
        <v>3703</v>
      </c>
      <c r="BR34" s="287">
        <v>2882</v>
      </c>
      <c r="BS34" s="287">
        <v>3534</v>
      </c>
      <c r="BT34" s="287">
        <v>4893</v>
      </c>
      <c r="BU34" s="287">
        <v>1495</v>
      </c>
      <c r="BV34" s="287">
        <v>12175</v>
      </c>
      <c r="BW34" s="287">
        <v>817</v>
      </c>
      <c r="BX34" s="287">
        <v>5538</v>
      </c>
      <c r="BY34" s="287">
        <v>6756</v>
      </c>
      <c r="BZ34" s="287">
        <v>4458</v>
      </c>
      <c r="CA34" s="287">
        <v>924</v>
      </c>
      <c r="CB34" s="287">
        <v>4125</v>
      </c>
      <c r="CC34" s="287">
        <v>3418</v>
      </c>
      <c r="CD34" s="287">
        <v>11799</v>
      </c>
      <c r="CE34" s="287">
        <v>3300</v>
      </c>
      <c r="CF34" s="287">
        <v>3370</v>
      </c>
      <c r="CG34" s="287">
        <v>6820</v>
      </c>
      <c r="CH34" s="287">
        <v>1009</v>
      </c>
      <c r="CI34" s="375"/>
      <c r="CJ34" s="2"/>
      <c r="CK34" s="595"/>
      <c r="CL34" s="44" t="s">
        <v>102</v>
      </c>
      <c r="CN34" s="294">
        <v>34</v>
      </c>
    </row>
    <row r="35" spans="1:92" ht="12.75">
      <c r="A35" s="281" t="s">
        <v>35</v>
      </c>
      <c r="B35" s="287">
        <v>177390</v>
      </c>
      <c r="C35" s="287">
        <v>12602</v>
      </c>
      <c r="D35" s="287">
        <v>4091</v>
      </c>
      <c r="E35" s="287">
        <v>5183</v>
      </c>
      <c r="F35" s="287">
        <v>12345</v>
      </c>
      <c r="G35" s="287">
        <v>9874</v>
      </c>
      <c r="H35" s="287">
        <v>19844</v>
      </c>
      <c r="I35" s="287">
        <v>40233</v>
      </c>
      <c r="J35" s="287">
        <v>11590</v>
      </c>
      <c r="K35" s="287">
        <v>19217</v>
      </c>
      <c r="L35" s="287">
        <v>26584</v>
      </c>
      <c r="M35" s="287">
        <v>749</v>
      </c>
      <c r="N35" s="287">
        <v>785</v>
      </c>
      <c r="O35" s="287">
        <v>13293</v>
      </c>
      <c r="P35" s="287">
        <v>1000</v>
      </c>
      <c r="Q35" s="286">
        <v>7279</v>
      </c>
      <c r="R35" s="287">
        <v>9393</v>
      </c>
      <c r="S35" s="287">
        <v>3901</v>
      </c>
      <c r="T35" s="287">
        <v>3321</v>
      </c>
      <c r="U35" s="287">
        <v>1693</v>
      </c>
      <c r="V35" s="287">
        <v>5183</v>
      </c>
      <c r="W35" s="287">
        <v>4431</v>
      </c>
      <c r="X35" s="287">
        <v>4053</v>
      </c>
      <c r="Y35" s="287">
        <v>3996</v>
      </c>
      <c r="Z35" s="287">
        <v>3496</v>
      </c>
      <c r="AA35" s="287">
        <v>3525</v>
      </c>
      <c r="AB35" s="287">
        <v>14410</v>
      </c>
      <c r="AC35" s="287">
        <v>1000</v>
      </c>
      <c r="AD35" s="287">
        <v>5154</v>
      </c>
      <c r="AE35" s="287">
        <v>12345</v>
      </c>
      <c r="AF35" s="287">
        <v>18036</v>
      </c>
      <c r="AG35" s="287">
        <v>8269</v>
      </c>
      <c r="AH35" s="287">
        <v>2869</v>
      </c>
      <c r="AI35" s="287">
        <v>2810</v>
      </c>
      <c r="AJ35" s="287">
        <v>3172</v>
      </c>
      <c r="AK35" s="287">
        <v>4564</v>
      </c>
      <c r="AL35" s="287">
        <v>10721</v>
      </c>
      <c r="AM35" s="287">
        <v>749</v>
      </c>
      <c r="AN35" s="287">
        <v>4961</v>
      </c>
      <c r="AO35" s="287">
        <v>5929</v>
      </c>
      <c r="AP35" s="287">
        <v>4091</v>
      </c>
      <c r="AQ35" s="287">
        <v>785</v>
      </c>
      <c r="AR35" s="287">
        <v>3985</v>
      </c>
      <c r="AS35" s="287">
        <v>11177</v>
      </c>
      <c r="AT35" s="287">
        <v>3027</v>
      </c>
      <c r="AU35" s="287">
        <v>3197</v>
      </c>
      <c r="AV35" s="341">
        <v>5868</v>
      </c>
      <c r="AW35" s="287">
        <v>7279</v>
      </c>
      <c r="AX35" s="287">
        <v>9393</v>
      </c>
      <c r="AY35" s="287">
        <v>3901</v>
      </c>
      <c r="AZ35" s="287">
        <v>3321</v>
      </c>
      <c r="BA35" s="287">
        <v>1693</v>
      </c>
      <c r="BB35" s="287">
        <v>5183</v>
      </c>
      <c r="BC35" s="287">
        <v>4431</v>
      </c>
      <c r="BD35" s="287">
        <v>4912</v>
      </c>
      <c r="BE35" s="287">
        <v>4053</v>
      </c>
      <c r="BF35" s="287">
        <v>3996</v>
      </c>
      <c r="BG35" s="287">
        <v>3496</v>
      </c>
      <c r="BH35" s="287">
        <v>3525</v>
      </c>
      <c r="BI35" s="287">
        <v>14410</v>
      </c>
      <c r="BJ35" s="287">
        <v>5154</v>
      </c>
      <c r="BK35" s="287">
        <v>5580</v>
      </c>
      <c r="BL35" s="287">
        <v>5470</v>
      </c>
      <c r="BM35" s="287">
        <v>6986</v>
      </c>
      <c r="BN35" s="287">
        <v>4155</v>
      </c>
      <c r="BO35" s="287">
        <v>2869</v>
      </c>
      <c r="BP35" s="287">
        <v>3278</v>
      </c>
      <c r="BQ35" s="287">
        <v>3583</v>
      </c>
      <c r="BR35" s="287">
        <v>2810</v>
      </c>
      <c r="BS35" s="287">
        <v>3172</v>
      </c>
      <c r="BT35" s="287">
        <v>4564</v>
      </c>
      <c r="BU35" s="287">
        <v>1507</v>
      </c>
      <c r="BV35" s="287">
        <v>10721</v>
      </c>
      <c r="BW35" s="287">
        <v>749</v>
      </c>
      <c r="BX35" s="287">
        <v>4961</v>
      </c>
      <c r="BY35" s="287">
        <v>5929</v>
      </c>
      <c r="BZ35" s="287">
        <v>4091</v>
      </c>
      <c r="CA35" s="287">
        <v>785</v>
      </c>
      <c r="CB35" s="287">
        <v>3985</v>
      </c>
      <c r="CC35" s="287">
        <v>3179</v>
      </c>
      <c r="CD35" s="287">
        <v>11177</v>
      </c>
      <c r="CE35" s="287">
        <v>3027</v>
      </c>
      <c r="CF35" s="287">
        <v>3197</v>
      </c>
      <c r="CG35" s="287">
        <v>5868</v>
      </c>
      <c r="CH35" s="287">
        <v>1000</v>
      </c>
      <c r="CI35" s="375"/>
      <c r="CJ35" s="2"/>
      <c r="CK35" s="595"/>
      <c r="CL35" s="44" t="s">
        <v>102</v>
      </c>
      <c r="CN35" s="294">
        <v>35</v>
      </c>
    </row>
    <row r="36" spans="1:92" ht="12.75">
      <c r="A36" s="281" t="s">
        <v>36</v>
      </c>
      <c r="B36" s="287">
        <v>158082</v>
      </c>
      <c r="C36" s="287">
        <v>11802</v>
      </c>
      <c r="D36" s="287">
        <v>3878</v>
      </c>
      <c r="E36" s="287">
        <v>5127</v>
      </c>
      <c r="F36" s="287">
        <v>11058</v>
      </c>
      <c r="G36" s="287">
        <v>8742</v>
      </c>
      <c r="H36" s="287">
        <v>17755</v>
      </c>
      <c r="I36" s="287">
        <v>34072</v>
      </c>
      <c r="J36" s="287">
        <v>11098</v>
      </c>
      <c r="K36" s="287">
        <v>16861</v>
      </c>
      <c r="L36" s="287">
        <v>22893</v>
      </c>
      <c r="M36" s="287">
        <v>732</v>
      </c>
      <c r="N36" s="287">
        <v>783</v>
      </c>
      <c r="O36" s="287">
        <v>12324</v>
      </c>
      <c r="P36" s="287">
        <v>957</v>
      </c>
      <c r="Q36" s="286">
        <v>6394</v>
      </c>
      <c r="R36" s="287">
        <v>8586</v>
      </c>
      <c r="S36" s="287">
        <v>3730</v>
      </c>
      <c r="T36" s="287">
        <v>3094</v>
      </c>
      <c r="U36" s="287">
        <v>1589</v>
      </c>
      <c r="V36" s="287">
        <v>5127</v>
      </c>
      <c r="W36" s="287">
        <v>3859</v>
      </c>
      <c r="X36" s="287">
        <v>3756</v>
      </c>
      <c r="Y36" s="287">
        <v>3434</v>
      </c>
      <c r="Z36" s="287">
        <v>2964</v>
      </c>
      <c r="AA36" s="287">
        <v>2741</v>
      </c>
      <c r="AB36" s="287">
        <v>12467</v>
      </c>
      <c r="AC36" s="287">
        <v>957</v>
      </c>
      <c r="AD36" s="287">
        <v>4442</v>
      </c>
      <c r="AE36" s="287">
        <v>11058</v>
      </c>
      <c r="AF36" s="287">
        <v>15144</v>
      </c>
      <c r="AG36" s="287">
        <v>8004</v>
      </c>
      <c r="AH36" s="287">
        <v>2493</v>
      </c>
      <c r="AI36" s="287">
        <v>2497</v>
      </c>
      <c r="AJ36" s="287">
        <v>2775</v>
      </c>
      <c r="AK36" s="287">
        <v>4252</v>
      </c>
      <c r="AL36" s="287">
        <v>9498</v>
      </c>
      <c r="AM36" s="287">
        <v>732</v>
      </c>
      <c r="AN36" s="287">
        <v>4735</v>
      </c>
      <c r="AO36" s="287">
        <v>5059</v>
      </c>
      <c r="AP36" s="287">
        <v>3878</v>
      </c>
      <c r="AQ36" s="287">
        <v>783</v>
      </c>
      <c r="AR36" s="287">
        <v>3794</v>
      </c>
      <c r="AS36" s="287">
        <v>9765</v>
      </c>
      <c r="AT36" s="287">
        <v>2711</v>
      </c>
      <c r="AU36" s="287">
        <v>2799</v>
      </c>
      <c r="AV36" s="341">
        <v>4965</v>
      </c>
      <c r="AW36" s="287">
        <v>6394</v>
      </c>
      <c r="AX36" s="287">
        <v>8586</v>
      </c>
      <c r="AY36" s="287">
        <v>3730</v>
      </c>
      <c r="AZ36" s="287">
        <v>3094</v>
      </c>
      <c r="BA36" s="287">
        <v>1589</v>
      </c>
      <c r="BB36" s="287">
        <v>5127</v>
      </c>
      <c r="BC36" s="287">
        <v>3859</v>
      </c>
      <c r="BD36" s="287">
        <v>4308</v>
      </c>
      <c r="BE36" s="287">
        <v>3756</v>
      </c>
      <c r="BF36" s="287">
        <v>3434</v>
      </c>
      <c r="BG36" s="287">
        <v>2964</v>
      </c>
      <c r="BH36" s="287">
        <v>2741</v>
      </c>
      <c r="BI36" s="287">
        <v>12467</v>
      </c>
      <c r="BJ36" s="287">
        <v>4442</v>
      </c>
      <c r="BK36" s="287">
        <v>4498</v>
      </c>
      <c r="BL36" s="287">
        <v>4797</v>
      </c>
      <c r="BM36" s="287">
        <v>5849</v>
      </c>
      <c r="BN36" s="287">
        <v>3790</v>
      </c>
      <c r="BO36" s="287">
        <v>2493</v>
      </c>
      <c r="BP36" s="287">
        <v>2960</v>
      </c>
      <c r="BQ36" s="287">
        <v>3647</v>
      </c>
      <c r="BR36" s="287">
        <v>2497</v>
      </c>
      <c r="BS36" s="287">
        <v>2775</v>
      </c>
      <c r="BT36" s="287">
        <v>4252</v>
      </c>
      <c r="BU36" s="287">
        <v>1370</v>
      </c>
      <c r="BV36" s="287">
        <v>9498</v>
      </c>
      <c r="BW36" s="287">
        <v>732</v>
      </c>
      <c r="BX36" s="287">
        <v>4735</v>
      </c>
      <c r="BY36" s="287">
        <v>5059</v>
      </c>
      <c r="BZ36" s="287">
        <v>3878</v>
      </c>
      <c r="CA36" s="287">
        <v>783</v>
      </c>
      <c r="CB36" s="287">
        <v>3794</v>
      </c>
      <c r="CC36" s="287">
        <v>2987</v>
      </c>
      <c r="CD36" s="287">
        <v>9765</v>
      </c>
      <c r="CE36" s="287">
        <v>2711</v>
      </c>
      <c r="CF36" s="287">
        <v>2799</v>
      </c>
      <c r="CG36" s="287">
        <v>4965</v>
      </c>
      <c r="CH36" s="287">
        <v>957</v>
      </c>
      <c r="CI36" s="375"/>
      <c r="CJ36" s="2"/>
      <c r="CK36" s="595"/>
      <c r="CL36" s="44" t="s">
        <v>102</v>
      </c>
      <c r="CN36" s="294">
        <v>36</v>
      </c>
    </row>
    <row r="37" spans="1:92" ht="12.75">
      <c r="A37" s="281" t="s">
        <v>37</v>
      </c>
      <c r="B37" s="287">
        <v>159572</v>
      </c>
      <c r="C37" s="287">
        <v>12707</v>
      </c>
      <c r="D37" s="287">
        <v>4224</v>
      </c>
      <c r="E37" s="287">
        <v>5920</v>
      </c>
      <c r="F37" s="287">
        <v>11829</v>
      </c>
      <c r="G37" s="287">
        <v>9357</v>
      </c>
      <c r="H37" s="287">
        <v>17648</v>
      </c>
      <c r="I37" s="287">
        <v>31821</v>
      </c>
      <c r="J37" s="287">
        <v>11495</v>
      </c>
      <c r="K37" s="287">
        <v>16288</v>
      </c>
      <c r="L37" s="287">
        <v>22449</v>
      </c>
      <c r="M37" s="287">
        <v>755</v>
      </c>
      <c r="N37" s="287">
        <v>839</v>
      </c>
      <c r="O37" s="287">
        <v>13190</v>
      </c>
      <c r="P37" s="287">
        <v>1050</v>
      </c>
      <c r="Q37" s="286">
        <v>6028</v>
      </c>
      <c r="R37" s="287">
        <v>8679</v>
      </c>
      <c r="S37" s="287">
        <v>4066</v>
      </c>
      <c r="T37" s="287">
        <v>3386</v>
      </c>
      <c r="U37" s="287">
        <v>1710</v>
      </c>
      <c r="V37" s="287">
        <v>5920</v>
      </c>
      <c r="W37" s="287">
        <v>3950</v>
      </c>
      <c r="X37" s="287">
        <v>4098</v>
      </c>
      <c r="Y37" s="287">
        <v>3396</v>
      </c>
      <c r="Z37" s="287">
        <v>2989</v>
      </c>
      <c r="AA37" s="287">
        <v>2730</v>
      </c>
      <c r="AB37" s="287">
        <v>11855</v>
      </c>
      <c r="AC37" s="287">
        <v>1050</v>
      </c>
      <c r="AD37" s="287">
        <v>4748</v>
      </c>
      <c r="AE37" s="287">
        <v>11829</v>
      </c>
      <c r="AF37" s="287">
        <v>13242</v>
      </c>
      <c r="AG37" s="287">
        <v>8109</v>
      </c>
      <c r="AH37" s="287">
        <v>2471</v>
      </c>
      <c r="AI37" s="287">
        <v>2668</v>
      </c>
      <c r="AJ37" s="287">
        <v>2941</v>
      </c>
      <c r="AK37" s="287">
        <v>4625</v>
      </c>
      <c r="AL37" s="287">
        <v>9233</v>
      </c>
      <c r="AM37" s="287">
        <v>755</v>
      </c>
      <c r="AN37" s="287">
        <v>5174</v>
      </c>
      <c r="AO37" s="287">
        <v>5108</v>
      </c>
      <c r="AP37" s="287">
        <v>4224</v>
      </c>
      <c r="AQ37" s="287">
        <v>839</v>
      </c>
      <c r="AR37" s="287">
        <v>3984</v>
      </c>
      <c r="AS37" s="287">
        <v>9232</v>
      </c>
      <c r="AT37" s="287">
        <v>2899</v>
      </c>
      <c r="AU37" s="287">
        <v>2697</v>
      </c>
      <c r="AV37" s="341">
        <v>4937</v>
      </c>
      <c r="AW37" s="287">
        <v>6028</v>
      </c>
      <c r="AX37" s="287">
        <v>8679</v>
      </c>
      <c r="AY37" s="287">
        <v>4066</v>
      </c>
      <c r="AZ37" s="287">
        <v>3386</v>
      </c>
      <c r="BA37" s="287">
        <v>1710</v>
      </c>
      <c r="BB37" s="287">
        <v>5920</v>
      </c>
      <c r="BC37" s="287">
        <v>3950</v>
      </c>
      <c r="BD37" s="287">
        <v>4666</v>
      </c>
      <c r="BE37" s="287">
        <v>4098</v>
      </c>
      <c r="BF37" s="287">
        <v>3396</v>
      </c>
      <c r="BG37" s="287">
        <v>2989</v>
      </c>
      <c r="BH37" s="287">
        <v>2730</v>
      </c>
      <c r="BI37" s="287">
        <v>11855</v>
      </c>
      <c r="BJ37" s="287">
        <v>4748</v>
      </c>
      <c r="BK37" s="287">
        <v>3966</v>
      </c>
      <c r="BL37" s="287">
        <v>4261</v>
      </c>
      <c r="BM37" s="287">
        <v>5015</v>
      </c>
      <c r="BN37" s="287">
        <v>4088</v>
      </c>
      <c r="BO37" s="287">
        <v>2471</v>
      </c>
      <c r="BP37" s="287">
        <v>3075</v>
      </c>
      <c r="BQ37" s="287">
        <v>3627</v>
      </c>
      <c r="BR37" s="287">
        <v>2668</v>
      </c>
      <c r="BS37" s="287">
        <v>2941</v>
      </c>
      <c r="BT37" s="287">
        <v>4625</v>
      </c>
      <c r="BU37" s="287">
        <v>1524</v>
      </c>
      <c r="BV37" s="287">
        <v>9233</v>
      </c>
      <c r="BW37" s="287">
        <v>755</v>
      </c>
      <c r="BX37" s="287">
        <v>5174</v>
      </c>
      <c r="BY37" s="287">
        <v>5108</v>
      </c>
      <c r="BZ37" s="287">
        <v>4224</v>
      </c>
      <c r="CA37" s="287">
        <v>839</v>
      </c>
      <c r="CB37" s="287">
        <v>3984</v>
      </c>
      <c r="CC37" s="287">
        <v>2958</v>
      </c>
      <c r="CD37" s="287">
        <v>9232</v>
      </c>
      <c r="CE37" s="287">
        <v>2899</v>
      </c>
      <c r="CF37" s="287">
        <v>2697</v>
      </c>
      <c r="CG37" s="287">
        <v>4937</v>
      </c>
      <c r="CH37" s="287">
        <v>1050</v>
      </c>
      <c r="CI37" s="375"/>
      <c r="CJ37" s="2"/>
      <c r="CK37" s="595"/>
      <c r="CL37" s="44" t="s">
        <v>102</v>
      </c>
      <c r="CN37" s="294">
        <v>37</v>
      </c>
    </row>
    <row r="38" spans="1:92" ht="12.75">
      <c r="A38" s="281" t="s">
        <v>38</v>
      </c>
      <c r="B38" s="287">
        <v>120391</v>
      </c>
      <c r="C38" s="287">
        <v>9816</v>
      </c>
      <c r="D38" s="287">
        <v>3289</v>
      </c>
      <c r="E38" s="287">
        <v>4680</v>
      </c>
      <c r="F38" s="287">
        <v>9197</v>
      </c>
      <c r="G38" s="287">
        <v>6962</v>
      </c>
      <c r="H38" s="287">
        <v>12308</v>
      </c>
      <c r="I38" s="287">
        <v>23830</v>
      </c>
      <c r="J38" s="287">
        <v>9148</v>
      </c>
      <c r="K38" s="287">
        <v>12509</v>
      </c>
      <c r="L38" s="287">
        <v>16455</v>
      </c>
      <c r="M38" s="287">
        <v>614</v>
      </c>
      <c r="N38" s="287">
        <v>606</v>
      </c>
      <c r="O38" s="287">
        <v>10210</v>
      </c>
      <c r="P38" s="287">
        <v>767</v>
      </c>
      <c r="Q38" s="286">
        <v>3954</v>
      </c>
      <c r="R38" s="287">
        <v>6021</v>
      </c>
      <c r="S38" s="287">
        <v>3136</v>
      </c>
      <c r="T38" s="287">
        <v>2910</v>
      </c>
      <c r="U38" s="287">
        <v>1234</v>
      </c>
      <c r="V38" s="287">
        <v>4680</v>
      </c>
      <c r="W38" s="287">
        <v>3177</v>
      </c>
      <c r="X38" s="287">
        <v>3030</v>
      </c>
      <c r="Y38" s="287">
        <v>2583</v>
      </c>
      <c r="Z38" s="287">
        <v>2458</v>
      </c>
      <c r="AA38" s="287">
        <v>1975</v>
      </c>
      <c r="AB38" s="287">
        <v>8322</v>
      </c>
      <c r="AC38" s="287">
        <v>767</v>
      </c>
      <c r="AD38" s="287">
        <v>3595</v>
      </c>
      <c r="AE38" s="287">
        <v>9197</v>
      </c>
      <c r="AF38" s="287">
        <v>9793</v>
      </c>
      <c r="AG38" s="287">
        <v>6238</v>
      </c>
      <c r="AH38" s="287">
        <v>1938</v>
      </c>
      <c r="AI38" s="287">
        <v>2015</v>
      </c>
      <c r="AJ38" s="287">
        <v>2333</v>
      </c>
      <c r="AK38" s="287">
        <v>3565</v>
      </c>
      <c r="AL38" s="287">
        <v>7017</v>
      </c>
      <c r="AM38" s="287">
        <v>614</v>
      </c>
      <c r="AN38" s="287">
        <v>3897</v>
      </c>
      <c r="AO38" s="287">
        <v>3928</v>
      </c>
      <c r="AP38" s="287">
        <v>3289</v>
      </c>
      <c r="AQ38" s="287">
        <v>606</v>
      </c>
      <c r="AR38" s="287">
        <v>3221</v>
      </c>
      <c r="AS38" s="287">
        <v>7114</v>
      </c>
      <c r="AT38" s="287">
        <v>2133</v>
      </c>
      <c r="AU38" s="287">
        <v>1991</v>
      </c>
      <c r="AV38" s="341">
        <v>3660</v>
      </c>
      <c r="AW38" s="287">
        <v>3954</v>
      </c>
      <c r="AX38" s="287">
        <v>6021</v>
      </c>
      <c r="AY38" s="287">
        <v>3136</v>
      </c>
      <c r="AZ38" s="287">
        <v>2910</v>
      </c>
      <c r="BA38" s="287">
        <v>1234</v>
      </c>
      <c r="BB38" s="287">
        <v>4680</v>
      </c>
      <c r="BC38" s="287">
        <v>3177</v>
      </c>
      <c r="BD38" s="287">
        <v>3457</v>
      </c>
      <c r="BE38" s="287">
        <v>3030</v>
      </c>
      <c r="BF38" s="287">
        <v>2583</v>
      </c>
      <c r="BG38" s="287">
        <v>2458</v>
      </c>
      <c r="BH38" s="287">
        <v>1975</v>
      </c>
      <c r="BI38" s="287">
        <v>8322</v>
      </c>
      <c r="BJ38" s="287">
        <v>3595</v>
      </c>
      <c r="BK38" s="287">
        <v>3127</v>
      </c>
      <c r="BL38" s="287">
        <v>3070</v>
      </c>
      <c r="BM38" s="287">
        <v>3596</v>
      </c>
      <c r="BN38" s="287">
        <v>3203</v>
      </c>
      <c r="BO38" s="287">
        <v>1938</v>
      </c>
      <c r="BP38" s="287">
        <v>2537</v>
      </c>
      <c r="BQ38" s="287">
        <v>2720</v>
      </c>
      <c r="BR38" s="287">
        <v>2015</v>
      </c>
      <c r="BS38" s="287">
        <v>2333</v>
      </c>
      <c r="BT38" s="287">
        <v>3565</v>
      </c>
      <c r="BU38" s="287">
        <v>1289</v>
      </c>
      <c r="BV38" s="287">
        <v>7017</v>
      </c>
      <c r="BW38" s="287">
        <v>614</v>
      </c>
      <c r="BX38" s="287">
        <v>3897</v>
      </c>
      <c r="BY38" s="287">
        <v>3928</v>
      </c>
      <c r="BZ38" s="287">
        <v>3289</v>
      </c>
      <c r="CA38" s="287">
        <v>606</v>
      </c>
      <c r="CB38" s="287">
        <v>3221</v>
      </c>
      <c r="CC38" s="287">
        <v>2229</v>
      </c>
      <c r="CD38" s="287">
        <v>7114</v>
      </c>
      <c r="CE38" s="287">
        <v>2133</v>
      </c>
      <c r="CF38" s="287">
        <v>1991</v>
      </c>
      <c r="CG38" s="287">
        <v>3660</v>
      </c>
      <c r="CH38" s="287">
        <v>767</v>
      </c>
      <c r="CI38" s="375"/>
      <c r="CJ38" s="2"/>
      <c r="CK38" s="595"/>
      <c r="CL38" s="44" t="s">
        <v>102</v>
      </c>
      <c r="CN38" s="294">
        <v>38</v>
      </c>
    </row>
    <row r="39" spans="1:92" ht="12.75">
      <c r="A39" s="281" t="s">
        <v>39</v>
      </c>
      <c r="B39" s="287">
        <v>99722</v>
      </c>
      <c r="C39" s="287">
        <v>8218</v>
      </c>
      <c r="D39" s="287">
        <v>2755</v>
      </c>
      <c r="E39" s="287">
        <v>3957</v>
      </c>
      <c r="F39" s="287">
        <v>7261</v>
      </c>
      <c r="G39" s="287">
        <v>5745</v>
      </c>
      <c r="H39" s="287">
        <v>10286</v>
      </c>
      <c r="I39" s="287">
        <v>20187</v>
      </c>
      <c r="J39" s="287">
        <v>7039</v>
      </c>
      <c r="K39" s="287">
        <v>10313</v>
      </c>
      <c r="L39" s="287">
        <v>13631</v>
      </c>
      <c r="M39" s="287">
        <v>496</v>
      </c>
      <c r="N39" s="287">
        <v>453</v>
      </c>
      <c r="O39" s="287">
        <v>8741</v>
      </c>
      <c r="P39" s="287">
        <v>640</v>
      </c>
      <c r="Q39" s="286">
        <v>3488</v>
      </c>
      <c r="R39" s="287">
        <v>4845</v>
      </c>
      <c r="S39" s="287">
        <v>2565</v>
      </c>
      <c r="T39" s="287">
        <v>2335</v>
      </c>
      <c r="U39" s="287">
        <v>960</v>
      </c>
      <c r="V39" s="287">
        <v>3957</v>
      </c>
      <c r="W39" s="287">
        <v>2884</v>
      </c>
      <c r="X39" s="287">
        <v>2482</v>
      </c>
      <c r="Y39" s="287">
        <v>2264</v>
      </c>
      <c r="Z39" s="287">
        <v>1930</v>
      </c>
      <c r="AA39" s="287">
        <v>1770</v>
      </c>
      <c r="AB39" s="287">
        <v>7182</v>
      </c>
      <c r="AC39" s="287">
        <v>640</v>
      </c>
      <c r="AD39" s="287">
        <v>2972</v>
      </c>
      <c r="AE39" s="287">
        <v>7261</v>
      </c>
      <c r="AF39" s="287">
        <v>8535</v>
      </c>
      <c r="AG39" s="287">
        <v>4704</v>
      </c>
      <c r="AH39" s="287">
        <v>1552</v>
      </c>
      <c r="AI39" s="287">
        <v>1597</v>
      </c>
      <c r="AJ39" s="287">
        <v>1953</v>
      </c>
      <c r="AK39" s="287">
        <v>3042</v>
      </c>
      <c r="AL39" s="287">
        <v>5729</v>
      </c>
      <c r="AM39" s="287">
        <v>496</v>
      </c>
      <c r="AN39" s="287">
        <v>3292</v>
      </c>
      <c r="AO39" s="287">
        <v>3181</v>
      </c>
      <c r="AP39" s="287">
        <v>2755</v>
      </c>
      <c r="AQ39" s="287">
        <v>453</v>
      </c>
      <c r="AR39" s="287">
        <v>2694</v>
      </c>
      <c r="AS39" s="287">
        <v>5867</v>
      </c>
      <c r="AT39" s="287">
        <v>1813</v>
      </c>
      <c r="AU39" s="287">
        <v>1602</v>
      </c>
      <c r="AV39" s="341">
        <v>2922</v>
      </c>
      <c r="AW39" s="287">
        <v>3488</v>
      </c>
      <c r="AX39" s="287">
        <v>4845</v>
      </c>
      <c r="AY39" s="287">
        <v>2565</v>
      </c>
      <c r="AZ39" s="287">
        <v>2335</v>
      </c>
      <c r="BA39" s="287">
        <v>960</v>
      </c>
      <c r="BB39" s="287">
        <v>3957</v>
      </c>
      <c r="BC39" s="287">
        <v>2884</v>
      </c>
      <c r="BD39" s="287">
        <v>2641</v>
      </c>
      <c r="BE39" s="287">
        <v>2482</v>
      </c>
      <c r="BF39" s="287">
        <v>2264</v>
      </c>
      <c r="BG39" s="287">
        <v>1930</v>
      </c>
      <c r="BH39" s="287">
        <v>1770</v>
      </c>
      <c r="BI39" s="287">
        <v>7182</v>
      </c>
      <c r="BJ39" s="287">
        <v>2972</v>
      </c>
      <c r="BK39" s="287">
        <v>2734</v>
      </c>
      <c r="BL39" s="287">
        <v>2644</v>
      </c>
      <c r="BM39" s="287">
        <v>3157</v>
      </c>
      <c r="BN39" s="287">
        <v>2626</v>
      </c>
      <c r="BO39" s="287">
        <v>1552</v>
      </c>
      <c r="BP39" s="287">
        <v>1994</v>
      </c>
      <c r="BQ39" s="287">
        <v>2072</v>
      </c>
      <c r="BR39" s="287">
        <v>1597</v>
      </c>
      <c r="BS39" s="287">
        <v>1953</v>
      </c>
      <c r="BT39" s="287">
        <v>3042</v>
      </c>
      <c r="BU39" s="287">
        <v>967</v>
      </c>
      <c r="BV39" s="287">
        <v>5729</v>
      </c>
      <c r="BW39" s="287">
        <v>496</v>
      </c>
      <c r="BX39" s="287">
        <v>3292</v>
      </c>
      <c r="BY39" s="287">
        <v>3181</v>
      </c>
      <c r="BZ39" s="287">
        <v>2755</v>
      </c>
      <c r="CA39" s="287">
        <v>453</v>
      </c>
      <c r="CB39" s="287">
        <v>2694</v>
      </c>
      <c r="CC39" s="287">
        <v>1665</v>
      </c>
      <c r="CD39" s="287">
        <v>5867</v>
      </c>
      <c r="CE39" s="287">
        <v>1813</v>
      </c>
      <c r="CF39" s="287">
        <v>1602</v>
      </c>
      <c r="CG39" s="287">
        <v>2922</v>
      </c>
      <c r="CH39" s="287">
        <v>640</v>
      </c>
      <c r="CI39" s="375"/>
      <c r="CJ39" s="2"/>
      <c r="CK39" s="595"/>
      <c r="CL39" s="44" t="s">
        <v>102</v>
      </c>
      <c r="CN39" s="294">
        <v>39</v>
      </c>
    </row>
    <row r="40" spans="1:92" ht="12.75">
      <c r="A40" s="281" t="s">
        <v>40</v>
      </c>
      <c r="B40" s="287">
        <v>74873</v>
      </c>
      <c r="C40" s="287">
        <v>6012</v>
      </c>
      <c r="D40" s="287">
        <v>1968</v>
      </c>
      <c r="E40" s="287">
        <v>2932</v>
      </c>
      <c r="F40" s="287">
        <v>5412</v>
      </c>
      <c r="G40" s="287">
        <v>4140</v>
      </c>
      <c r="H40" s="287">
        <v>7899</v>
      </c>
      <c r="I40" s="287">
        <v>15360</v>
      </c>
      <c r="J40" s="287">
        <v>5203</v>
      </c>
      <c r="K40" s="287">
        <v>7530</v>
      </c>
      <c r="L40" s="287">
        <v>10567</v>
      </c>
      <c r="M40" s="287">
        <v>317</v>
      </c>
      <c r="N40" s="287">
        <v>301</v>
      </c>
      <c r="O40" s="287">
        <v>6755</v>
      </c>
      <c r="P40" s="287">
        <v>477</v>
      </c>
      <c r="Q40" s="286">
        <v>2897</v>
      </c>
      <c r="R40" s="287">
        <v>3503</v>
      </c>
      <c r="S40" s="287">
        <v>1943</v>
      </c>
      <c r="T40" s="287">
        <v>1653</v>
      </c>
      <c r="U40" s="287">
        <v>684</v>
      </c>
      <c r="V40" s="287">
        <v>2932</v>
      </c>
      <c r="W40" s="287">
        <v>2165</v>
      </c>
      <c r="X40" s="287">
        <v>1828</v>
      </c>
      <c r="Y40" s="287">
        <v>1797</v>
      </c>
      <c r="Z40" s="287">
        <v>1542</v>
      </c>
      <c r="AA40" s="287">
        <v>1384</v>
      </c>
      <c r="AB40" s="287">
        <v>5959</v>
      </c>
      <c r="AC40" s="287">
        <v>477</v>
      </c>
      <c r="AD40" s="287">
        <v>2140</v>
      </c>
      <c r="AE40" s="287">
        <v>5412</v>
      </c>
      <c r="AF40" s="287">
        <v>6444</v>
      </c>
      <c r="AG40" s="287">
        <v>3550</v>
      </c>
      <c r="AH40" s="287">
        <v>1210</v>
      </c>
      <c r="AI40" s="287">
        <v>1151</v>
      </c>
      <c r="AJ40" s="287">
        <v>1499</v>
      </c>
      <c r="AK40" s="287">
        <v>2131</v>
      </c>
      <c r="AL40" s="287">
        <v>4126</v>
      </c>
      <c r="AM40" s="287">
        <v>317</v>
      </c>
      <c r="AN40" s="287">
        <v>2647</v>
      </c>
      <c r="AO40" s="287">
        <v>2353</v>
      </c>
      <c r="AP40" s="287">
        <v>1968</v>
      </c>
      <c r="AQ40" s="287">
        <v>301</v>
      </c>
      <c r="AR40" s="287">
        <v>2053</v>
      </c>
      <c r="AS40" s="287">
        <v>4363</v>
      </c>
      <c r="AT40" s="287">
        <v>1316</v>
      </c>
      <c r="AU40" s="287">
        <v>1213</v>
      </c>
      <c r="AV40" s="341">
        <v>1915</v>
      </c>
      <c r="AW40" s="287">
        <v>2897</v>
      </c>
      <c r="AX40" s="287">
        <v>3503</v>
      </c>
      <c r="AY40" s="287">
        <v>1943</v>
      </c>
      <c r="AZ40" s="287">
        <v>1653</v>
      </c>
      <c r="BA40" s="287">
        <v>684</v>
      </c>
      <c r="BB40" s="287">
        <v>2932</v>
      </c>
      <c r="BC40" s="287">
        <v>2165</v>
      </c>
      <c r="BD40" s="287">
        <v>1887</v>
      </c>
      <c r="BE40" s="287">
        <v>1828</v>
      </c>
      <c r="BF40" s="287">
        <v>1797</v>
      </c>
      <c r="BG40" s="287">
        <v>1542</v>
      </c>
      <c r="BH40" s="287">
        <v>1384</v>
      </c>
      <c r="BI40" s="287">
        <v>5959</v>
      </c>
      <c r="BJ40" s="287">
        <v>2140</v>
      </c>
      <c r="BK40" s="287">
        <v>2108</v>
      </c>
      <c r="BL40" s="287">
        <v>1961</v>
      </c>
      <c r="BM40" s="287">
        <v>2375</v>
      </c>
      <c r="BN40" s="287">
        <v>1893</v>
      </c>
      <c r="BO40" s="287">
        <v>1210</v>
      </c>
      <c r="BP40" s="287">
        <v>1632</v>
      </c>
      <c r="BQ40" s="287">
        <v>1456</v>
      </c>
      <c r="BR40" s="287">
        <v>1151</v>
      </c>
      <c r="BS40" s="287">
        <v>1499</v>
      </c>
      <c r="BT40" s="287">
        <v>2131</v>
      </c>
      <c r="BU40" s="287">
        <v>745</v>
      </c>
      <c r="BV40" s="287">
        <v>4126</v>
      </c>
      <c r="BW40" s="287">
        <v>317</v>
      </c>
      <c r="BX40" s="287">
        <v>2647</v>
      </c>
      <c r="BY40" s="287">
        <v>2353</v>
      </c>
      <c r="BZ40" s="287">
        <v>1968</v>
      </c>
      <c r="CA40" s="287">
        <v>301</v>
      </c>
      <c r="CB40" s="287">
        <v>2053</v>
      </c>
      <c r="CC40" s="287">
        <v>1349</v>
      </c>
      <c r="CD40" s="287">
        <v>4363</v>
      </c>
      <c r="CE40" s="287">
        <v>1316</v>
      </c>
      <c r="CF40" s="287">
        <v>1213</v>
      </c>
      <c r="CG40" s="287">
        <v>1915</v>
      </c>
      <c r="CH40" s="287">
        <v>477</v>
      </c>
      <c r="CI40" s="375"/>
      <c r="CJ40" s="2"/>
      <c r="CK40" s="595"/>
      <c r="CL40" s="44" t="s">
        <v>102</v>
      </c>
      <c r="CN40" s="294">
        <v>40</v>
      </c>
    </row>
    <row r="41" spans="1:92" ht="12.75">
      <c r="A41" s="281" t="s">
        <v>41</v>
      </c>
      <c r="B41" s="287">
        <v>47282</v>
      </c>
      <c r="C41" s="287">
        <v>3589</v>
      </c>
      <c r="D41" s="287">
        <v>1340</v>
      </c>
      <c r="E41" s="287">
        <v>1888</v>
      </c>
      <c r="F41" s="287">
        <v>3478</v>
      </c>
      <c r="G41" s="287">
        <v>2452</v>
      </c>
      <c r="H41" s="287">
        <v>4972</v>
      </c>
      <c r="I41" s="287">
        <v>9635</v>
      </c>
      <c r="J41" s="287">
        <v>3345</v>
      </c>
      <c r="K41" s="287">
        <v>4601</v>
      </c>
      <c r="L41" s="287">
        <v>6842</v>
      </c>
      <c r="M41" s="287">
        <v>224</v>
      </c>
      <c r="N41" s="287">
        <v>198</v>
      </c>
      <c r="O41" s="287">
        <v>4408</v>
      </c>
      <c r="P41" s="287">
        <v>310</v>
      </c>
      <c r="Q41" s="286">
        <v>1834</v>
      </c>
      <c r="R41" s="287">
        <v>2208</v>
      </c>
      <c r="S41" s="287">
        <v>1268</v>
      </c>
      <c r="T41" s="287">
        <v>1063</v>
      </c>
      <c r="U41" s="287">
        <v>418</v>
      </c>
      <c r="V41" s="287">
        <v>1888</v>
      </c>
      <c r="W41" s="287">
        <v>1440</v>
      </c>
      <c r="X41" s="287">
        <v>1082</v>
      </c>
      <c r="Y41" s="287">
        <v>1130</v>
      </c>
      <c r="Z41" s="287">
        <v>1016</v>
      </c>
      <c r="AA41" s="287">
        <v>882</v>
      </c>
      <c r="AB41" s="287">
        <v>3976</v>
      </c>
      <c r="AC41" s="287">
        <v>310</v>
      </c>
      <c r="AD41" s="287">
        <v>1267</v>
      </c>
      <c r="AE41" s="287">
        <v>3478</v>
      </c>
      <c r="AF41" s="287">
        <v>4118</v>
      </c>
      <c r="AG41" s="287">
        <v>2282</v>
      </c>
      <c r="AH41" s="287">
        <v>702</v>
      </c>
      <c r="AI41" s="287">
        <v>721</v>
      </c>
      <c r="AJ41" s="287">
        <v>930</v>
      </c>
      <c r="AK41" s="287">
        <v>1225</v>
      </c>
      <c r="AL41" s="287">
        <v>2462</v>
      </c>
      <c r="AM41" s="287">
        <v>224</v>
      </c>
      <c r="AN41" s="287">
        <v>1700</v>
      </c>
      <c r="AO41" s="287">
        <v>1517</v>
      </c>
      <c r="AP41" s="287">
        <v>1340</v>
      </c>
      <c r="AQ41" s="287">
        <v>198</v>
      </c>
      <c r="AR41" s="287">
        <v>1282</v>
      </c>
      <c r="AS41" s="287">
        <v>2701</v>
      </c>
      <c r="AT41" s="287">
        <v>767</v>
      </c>
      <c r="AU41" s="287">
        <v>724</v>
      </c>
      <c r="AV41" s="341">
        <v>1129</v>
      </c>
      <c r="AW41" s="287">
        <v>1834</v>
      </c>
      <c r="AX41" s="287">
        <v>2208</v>
      </c>
      <c r="AY41" s="287">
        <v>1268</v>
      </c>
      <c r="AZ41" s="287">
        <v>1063</v>
      </c>
      <c r="BA41" s="287">
        <v>418</v>
      </c>
      <c r="BB41" s="287">
        <v>1888</v>
      </c>
      <c r="BC41" s="287">
        <v>1440</v>
      </c>
      <c r="BD41" s="287">
        <v>1221</v>
      </c>
      <c r="BE41" s="287">
        <v>1082</v>
      </c>
      <c r="BF41" s="287">
        <v>1130</v>
      </c>
      <c r="BG41" s="287">
        <v>1016</v>
      </c>
      <c r="BH41" s="287">
        <v>882</v>
      </c>
      <c r="BI41" s="287">
        <v>3976</v>
      </c>
      <c r="BJ41" s="287">
        <v>1267</v>
      </c>
      <c r="BK41" s="287">
        <v>1214</v>
      </c>
      <c r="BL41" s="287">
        <v>1357</v>
      </c>
      <c r="BM41" s="287">
        <v>1547</v>
      </c>
      <c r="BN41" s="287">
        <v>1202</v>
      </c>
      <c r="BO41" s="287">
        <v>702</v>
      </c>
      <c r="BP41" s="287">
        <v>1055</v>
      </c>
      <c r="BQ41" s="287">
        <v>916</v>
      </c>
      <c r="BR41" s="287">
        <v>721</v>
      </c>
      <c r="BS41" s="287">
        <v>930</v>
      </c>
      <c r="BT41" s="287">
        <v>1225</v>
      </c>
      <c r="BU41" s="287">
        <v>458</v>
      </c>
      <c r="BV41" s="287">
        <v>2462</v>
      </c>
      <c r="BW41" s="287">
        <v>224</v>
      </c>
      <c r="BX41" s="287">
        <v>1700</v>
      </c>
      <c r="BY41" s="287">
        <v>1517</v>
      </c>
      <c r="BZ41" s="287">
        <v>1340</v>
      </c>
      <c r="CA41" s="287">
        <v>198</v>
      </c>
      <c r="CB41" s="287">
        <v>1282</v>
      </c>
      <c r="CC41" s="287">
        <v>908</v>
      </c>
      <c r="CD41" s="287">
        <v>2701</v>
      </c>
      <c r="CE41" s="287">
        <v>767</v>
      </c>
      <c r="CF41" s="287">
        <v>724</v>
      </c>
      <c r="CG41" s="287">
        <v>1129</v>
      </c>
      <c r="CH41" s="287">
        <v>310</v>
      </c>
      <c r="CI41" s="375"/>
      <c r="CJ41" s="2"/>
      <c r="CK41" s="595"/>
      <c r="CL41" s="44" t="s">
        <v>102</v>
      </c>
      <c r="CN41" s="294">
        <v>41</v>
      </c>
    </row>
    <row r="42" spans="1:92" ht="12.75">
      <c r="A42" s="281" t="s">
        <v>86</v>
      </c>
      <c r="B42" s="287">
        <v>32904</v>
      </c>
      <c r="C42" s="287">
        <v>2570</v>
      </c>
      <c r="D42" s="287">
        <v>859</v>
      </c>
      <c r="E42" s="287">
        <v>1220</v>
      </c>
      <c r="F42" s="287">
        <v>2334</v>
      </c>
      <c r="G42" s="287">
        <v>1684</v>
      </c>
      <c r="H42" s="287">
        <v>3611</v>
      </c>
      <c r="I42" s="287">
        <v>6475</v>
      </c>
      <c r="J42" s="287">
        <v>2344</v>
      </c>
      <c r="K42" s="287">
        <v>2876</v>
      </c>
      <c r="L42" s="287">
        <v>5074</v>
      </c>
      <c r="M42" s="287">
        <v>140</v>
      </c>
      <c r="N42" s="287">
        <v>159</v>
      </c>
      <c r="O42" s="287">
        <v>3350</v>
      </c>
      <c r="P42" s="287">
        <v>208</v>
      </c>
      <c r="Q42" s="286">
        <v>1292</v>
      </c>
      <c r="R42" s="287">
        <v>1695</v>
      </c>
      <c r="S42" s="287">
        <v>907</v>
      </c>
      <c r="T42" s="287">
        <v>712</v>
      </c>
      <c r="U42" s="287">
        <v>228</v>
      </c>
      <c r="V42" s="287">
        <v>1220</v>
      </c>
      <c r="W42" s="287">
        <v>1223</v>
      </c>
      <c r="X42" s="287">
        <v>727</v>
      </c>
      <c r="Y42" s="287">
        <v>721</v>
      </c>
      <c r="Z42" s="287">
        <v>657</v>
      </c>
      <c r="AA42" s="287">
        <v>571</v>
      </c>
      <c r="AB42" s="287">
        <v>3261</v>
      </c>
      <c r="AC42" s="287">
        <v>208</v>
      </c>
      <c r="AD42" s="287">
        <v>894</v>
      </c>
      <c r="AE42" s="287">
        <v>2334</v>
      </c>
      <c r="AF42" s="287">
        <v>2801</v>
      </c>
      <c r="AG42" s="287">
        <v>1632</v>
      </c>
      <c r="AH42" s="287">
        <v>466</v>
      </c>
      <c r="AI42" s="287">
        <v>473</v>
      </c>
      <c r="AJ42" s="287">
        <v>624</v>
      </c>
      <c r="AK42" s="287">
        <v>845</v>
      </c>
      <c r="AL42" s="287">
        <v>1471</v>
      </c>
      <c r="AM42" s="287">
        <v>140</v>
      </c>
      <c r="AN42" s="287">
        <v>1220</v>
      </c>
      <c r="AO42" s="287">
        <v>1048</v>
      </c>
      <c r="AP42" s="287">
        <v>859</v>
      </c>
      <c r="AQ42" s="287">
        <v>159</v>
      </c>
      <c r="AR42" s="287">
        <v>998</v>
      </c>
      <c r="AS42" s="287">
        <v>1798</v>
      </c>
      <c r="AT42" s="287">
        <v>562</v>
      </c>
      <c r="AU42" s="287">
        <v>475</v>
      </c>
      <c r="AV42" s="341">
        <v>683</v>
      </c>
      <c r="AW42" s="287">
        <v>1292</v>
      </c>
      <c r="AX42" s="287">
        <v>1695</v>
      </c>
      <c r="AY42" s="287">
        <v>907</v>
      </c>
      <c r="AZ42" s="287">
        <v>712</v>
      </c>
      <c r="BA42" s="287">
        <v>228</v>
      </c>
      <c r="BB42" s="287">
        <v>1220</v>
      </c>
      <c r="BC42" s="287">
        <v>1223</v>
      </c>
      <c r="BD42" s="287">
        <v>800</v>
      </c>
      <c r="BE42" s="287">
        <v>727</v>
      </c>
      <c r="BF42" s="287">
        <v>721</v>
      </c>
      <c r="BG42" s="287">
        <v>657</v>
      </c>
      <c r="BH42" s="287">
        <v>571</v>
      </c>
      <c r="BI42" s="287">
        <v>3261</v>
      </c>
      <c r="BJ42" s="287">
        <v>894</v>
      </c>
      <c r="BK42" s="287">
        <v>875</v>
      </c>
      <c r="BL42" s="287">
        <v>945</v>
      </c>
      <c r="BM42" s="287">
        <v>981</v>
      </c>
      <c r="BN42" s="287">
        <v>852</v>
      </c>
      <c r="BO42" s="287">
        <v>466</v>
      </c>
      <c r="BP42" s="287">
        <v>682</v>
      </c>
      <c r="BQ42" s="287">
        <v>682</v>
      </c>
      <c r="BR42" s="287">
        <v>473</v>
      </c>
      <c r="BS42" s="287">
        <v>624</v>
      </c>
      <c r="BT42" s="287">
        <v>845</v>
      </c>
      <c r="BU42" s="287">
        <v>297</v>
      </c>
      <c r="BV42" s="287">
        <v>1471</v>
      </c>
      <c r="BW42" s="287">
        <v>140</v>
      </c>
      <c r="BX42" s="287">
        <v>1220</v>
      </c>
      <c r="BY42" s="287">
        <v>1048</v>
      </c>
      <c r="BZ42" s="287">
        <v>859</v>
      </c>
      <c r="CA42" s="287">
        <v>159</v>
      </c>
      <c r="CB42" s="287">
        <v>998</v>
      </c>
      <c r="CC42" s="287">
        <v>653</v>
      </c>
      <c r="CD42" s="287">
        <v>1798</v>
      </c>
      <c r="CE42" s="287">
        <v>562</v>
      </c>
      <c r="CF42" s="287">
        <v>475</v>
      </c>
      <c r="CG42" s="287">
        <v>683</v>
      </c>
      <c r="CH42" s="287">
        <v>208</v>
      </c>
      <c r="CI42" s="375"/>
      <c r="CJ42" s="2"/>
      <c r="CK42" s="595"/>
      <c r="CL42" s="44" t="s">
        <v>102</v>
      </c>
      <c r="CN42" s="294">
        <v>42</v>
      </c>
    </row>
    <row r="43" spans="1:92" ht="12.75">
      <c r="A43" s="281" t="s">
        <v>87</v>
      </c>
      <c r="B43" s="287">
        <v>28731.2</v>
      </c>
      <c r="C43" s="287">
        <v>1906.2</v>
      </c>
      <c r="D43" s="287">
        <v>599.4</v>
      </c>
      <c r="E43" s="287">
        <v>748.2</v>
      </c>
      <c r="F43" s="287">
        <v>2045.4</v>
      </c>
      <c r="G43" s="287">
        <v>1696.2</v>
      </c>
      <c r="H43" s="287">
        <v>3064.6</v>
      </c>
      <c r="I43" s="287">
        <v>6706.4</v>
      </c>
      <c r="J43" s="287">
        <v>1559.2</v>
      </c>
      <c r="K43" s="287">
        <v>3260.2</v>
      </c>
      <c r="L43" s="287">
        <v>4672</v>
      </c>
      <c r="M43" s="287">
        <v>102.8</v>
      </c>
      <c r="N43" s="287">
        <v>127.4</v>
      </c>
      <c r="O43" s="287">
        <v>2123.8</v>
      </c>
      <c r="P43" s="287">
        <v>119.4</v>
      </c>
      <c r="Q43" s="286">
        <v>1182.4</v>
      </c>
      <c r="R43" s="287">
        <v>1421.2</v>
      </c>
      <c r="S43" s="287">
        <v>599.6</v>
      </c>
      <c r="T43" s="287">
        <v>391.8</v>
      </c>
      <c r="U43" s="287">
        <v>305.2</v>
      </c>
      <c r="V43" s="287">
        <v>748.2</v>
      </c>
      <c r="W43" s="287">
        <v>801.6</v>
      </c>
      <c r="X43" s="287">
        <v>645.6</v>
      </c>
      <c r="Y43" s="287">
        <v>493.6</v>
      </c>
      <c r="Z43" s="287">
        <v>574.4</v>
      </c>
      <c r="AA43" s="287">
        <v>471.6</v>
      </c>
      <c r="AB43" s="287">
        <v>2518.2</v>
      </c>
      <c r="AC43" s="287">
        <v>119.4</v>
      </c>
      <c r="AD43" s="287">
        <v>940.2</v>
      </c>
      <c r="AE43" s="287">
        <v>2045.4</v>
      </c>
      <c r="AF43" s="287">
        <v>3413.6</v>
      </c>
      <c r="AG43" s="287">
        <v>1167.4</v>
      </c>
      <c r="AH43" s="287">
        <v>395.4</v>
      </c>
      <c r="AI43" s="287">
        <v>478</v>
      </c>
      <c r="AJ43" s="287">
        <v>461</v>
      </c>
      <c r="AK43" s="287">
        <v>729.2</v>
      </c>
      <c r="AL43" s="287">
        <v>1971.8</v>
      </c>
      <c r="AM43" s="287">
        <v>102.8</v>
      </c>
      <c r="AN43" s="287">
        <v>722.6</v>
      </c>
      <c r="AO43" s="287">
        <v>932.2</v>
      </c>
      <c r="AP43" s="287">
        <v>599.4</v>
      </c>
      <c r="AQ43" s="287">
        <v>127.4</v>
      </c>
      <c r="AR43" s="287">
        <v>531.4</v>
      </c>
      <c r="AS43" s="287">
        <v>1764.6</v>
      </c>
      <c r="AT43" s="287">
        <v>450.8</v>
      </c>
      <c r="AU43" s="287">
        <v>523.8</v>
      </c>
      <c r="AV43" s="341">
        <v>1101.4</v>
      </c>
      <c r="AW43" s="287">
        <v>1182.4</v>
      </c>
      <c r="AX43" s="287">
        <v>1421.2</v>
      </c>
      <c r="AY43" s="287">
        <v>599.6</v>
      </c>
      <c r="AZ43" s="287">
        <v>391.8</v>
      </c>
      <c r="BA43" s="287">
        <v>305.2</v>
      </c>
      <c r="BB43" s="287">
        <v>748.2</v>
      </c>
      <c r="BC43" s="287">
        <v>801.6</v>
      </c>
      <c r="BD43" s="287">
        <v>884.2</v>
      </c>
      <c r="BE43" s="287">
        <v>645.6</v>
      </c>
      <c r="BF43" s="287">
        <v>493.6</v>
      </c>
      <c r="BG43" s="287">
        <v>574.4</v>
      </c>
      <c r="BH43" s="287">
        <v>471.6</v>
      </c>
      <c r="BI43" s="287">
        <v>2518.2</v>
      </c>
      <c r="BJ43" s="287">
        <v>940.2</v>
      </c>
      <c r="BK43" s="287">
        <v>999.8</v>
      </c>
      <c r="BL43" s="287">
        <v>1028.4</v>
      </c>
      <c r="BM43" s="287">
        <v>1385.4</v>
      </c>
      <c r="BN43" s="287">
        <v>593.2</v>
      </c>
      <c r="BO43" s="287">
        <v>395.4</v>
      </c>
      <c r="BP43" s="287">
        <v>568</v>
      </c>
      <c r="BQ43" s="287">
        <v>459.4</v>
      </c>
      <c r="BR43" s="287">
        <v>478</v>
      </c>
      <c r="BS43" s="287">
        <v>461</v>
      </c>
      <c r="BT43" s="287">
        <v>729.2</v>
      </c>
      <c r="BU43" s="287">
        <v>185.2</v>
      </c>
      <c r="BV43" s="287">
        <v>1971.8</v>
      </c>
      <c r="BW43" s="287">
        <v>102.8</v>
      </c>
      <c r="BX43" s="287">
        <v>722.6</v>
      </c>
      <c r="BY43" s="287">
        <v>932.2</v>
      </c>
      <c r="BZ43" s="287">
        <v>599.4</v>
      </c>
      <c r="CA43" s="287">
        <v>127.4</v>
      </c>
      <c r="CB43" s="287">
        <v>531.4</v>
      </c>
      <c r="CC43" s="287">
        <v>522.8</v>
      </c>
      <c r="CD43" s="287">
        <v>1764.6</v>
      </c>
      <c r="CE43" s="287">
        <v>450.8</v>
      </c>
      <c r="CF43" s="287">
        <v>523.8</v>
      </c>
      <c r="CG43" s="287">
        <v>1101.4</v>
      </c>
      <c r="CH43" s="287">
        <v>119.4</v>
      </c>
      <c r="CI43" s="375"/>
      <c r="CJ43" s="2"/>
      <c r="CK43" s="595"/>
      <c r="CL43" s="44" t="s">
        <v>102</v>
      </c>
      <c r="CN43" s="294">
        <v>43</v>
      </c>
    </row>
    <row r="44" spans="1:92" ht="12.75">
      <c r="A44" s="281" t="s">
        <v>88</v>
      </c>
      <c r="B44" s="287">
        <v>114924.8</v>
      </c>
      <c r="C44" s="287">
        <v>7624.8</v>
      </c>
      <c r="D44" s="287">
        <v>2397.6</v>
      </c>
      <c r="E44" s="287">
        <v>2992.8</v>
      </c>
      <c r="F44" s="287">
        <v>8181.6</v>
      </c>
      <c r="G44" s="287">
        <v>6784.8</v>
      </c>
      <c r="H44" s="287">
        <v>12258.4</v>
      </c>
      <c r="I44" s="287">
        <v>26825.6</v>
      </c>
      <c r="J44" s="287">
        <v>6236.8</v>
      </c>
      <c r="K44" s="287">
        <v>13040.8</v>
      </c>
      <c r="L44" s="287">
        <v>18688</v>
      </c>
      <c r="M44" s="287">
        <v>411.2</v>
      </c>
      <c r="N44" s="287">
        <v>509.6</v>
      </c>
      <c r="O44" s="287">
        <v>8495.2</v>
      </c>
      <c r="P44" s="287">
        <v>477.6</v>
      </c>
      <c r="Q44" s="286">
        <v>4729.6</v>
      </c>
      <c r="R44" s="287">
        <v>5684.8</v>
      </c>
      <c r="S44" s="287">
        <v>2398.4</v>
      </c>
      <c r="T44" s="287">
        <v>1567.2</v>
      </c>
      <c r="U44" s="287">
        <v>1220.8</v>
      </c>
      <c r="V44" s="287">
        <v>2992.8</v>
      </c>
      <c r="W44" s="287">
        <v>3206.4</v>
      </c>
      <c r="X44" s="287">
        <v>2582.4</v>
      </c>
      <c r="Y44" s="287">
        <v>1974.4</v>
      </c>
      <c r="Z44" s="287">
        <v>2297.6</v>
      </c>
      <c r="AA44" s="287">
        <v>1886.4</v>
      </c>
      <c r="AB44" s="287">
        <v>10072.8</v>
      </c>
      <c r="AC44" s="287">
        <v>477.6</v>
      </c>
      <c r="AD44" s="287">
        <v>3760.8</v>
      </c>
      <c r="AE44" s="287">
        <v>8181.6</v>
      </c>
      <c r="AF44" s="287">
        <v>13654.4</v>
      </c>
      <c r="AG44" s="287">
        <v>4669.6</v>
      </c>
      <c r="AH44" s="287">
        <v>1581.6</v>
      </c>
      <c r="AI44" s="287">
        <v>1912</v>
      </c>
      <c r="AJ44" s="287">
        <v>1844</v>
      </c>
      <c r="AK44" s="287">
        <v>2916.8</v>
      </c>
      <c r="AL44" s="287">
        <v>7887.2</v>
      </c>
      <c r="AM44" s="287">
        <v>411.2</v>
      </c>
      <c r="AN44" s="287">
        <v>2890.4</v>
      </c>
      <c r="AO44" s="287">
        <v>3728.8</v>
      </c>
      <c r="AP44" s="287">
        <v>2397.6</v>
      </c>
      <c r="AQ44" s="287">
        <v>509.6</v>
      </c>
      <c r="AR44" s="287">
        <v>2125.6</v>
      </c>
      <c r="AS44" s="287">
        <v>7058.4</v>
      </c>
      <c r="AT44" s="287">
        <v>1803.2</v>
      </c>
      <c r="AU44" s="287">
        <v>2095.2</v>
      </c>
      <c r="AV44" s="341">
        <v>4405.6</v>
      </c>
      <c r="AW44" s="287">
        <v>4729.6</v>
      </c>
      <c r="AX44" s="287">
        <v>5684.8</v>
      </c>
      <c r="AY44" s="287">
        <v>2398.4</v>
      </c>
      <c r="AZ44" s="287">
        <v>1567.2</v>
      </c>
      <c r="BA44" s="287">
        <v>1220.8</v>
      </c>
      <c r="BB44" s="287">
        <v>2992.8</v>
      </c>
      <c r="BC44" s="287">
        <v>3206.4</v>
      </c>
      <c r="BD44" s="287">
        <v>3536.8</v>
      </c>
      <c r="BE44" s="287">
        <v>2582.4</v>
      </c>
      <c r="BF44" s="287">
        <v>1974.4</v>
      </c>
      <c r="BG44" s="287">
        <v>2297.6</v>
      </c>
      <c r="BH44" s="287">
        <v>1886.4</v>
      </c>
      <c r="BI44" s="287">
        <v>10072.8</v>
      </c>
      <c r="BJ44" s="287">
        <v>3760.8</v>
      </c>
      <c r="BK44" s="287">
        <v>3999.2</v>
      </c>
      <c r="BL44" s="287">
        <v>4113.6</v>
      </c>
      <c r="BM44" s="287">
        <v>5541.6</v>
      </c>
      <c r="BN44" s="287">
        <v>2372.8</v>
      </c>
      <c r="BO44" s="287">
        <v>1581.6</v>
      </c>
      <c r="BP44" s="287">
        <v>2272</v>
      </c>
      <c r="BQ44" s="287">
        <v>1837.6</v>
      </c>
      <c r="BR44" s="287">
        <v>1912</v>
      </c>
      <c r="BS44" s="287">
        <v>1844</v>
      </c>
      <c r="BT44" s="287">
        <v>2916.8</v>
      </c>
      <c r="BU44" s="287">
        <v>740.8</v>
      </c>
      <c r="BV44" s="287">
        <v>7887.2</v>
      </c>
      <c r="BW44" s="287">
        <v>411.2</v>
      </c>
      <c r="BX44" s="287">
        <v>2890.4</v>
      </c>
      <c r="BY44" s="287">
        <v>3728.8</v>
      </c>
      <c r="BZ44" s="287">
        <v>2397.6</v>
      </c>
      <c r="CA44" s="287">
        <v>509.6</v>
      </c>
      <c r="CB44" s="287">
        <v>2125.6</v>
      </c>
      <c r="CC44" s="287">
        <v>2091.2</v>
      </c>
      <c r="CD44" s="287">
        <v>7058.4</v>
      </c>
      <c r="CE44" s="287">
        <v>1803.2</v>
      </c>
      <c r="CF44" s="287">
        <v>2095.2</v>
      </c>
      <c r="CG44" s="287">
        <v>4405.6</v>
      </c>
      <c r="CH44" s="287">
        <v>477.6</v>
      </c>
      <c r="CI44" s="375"/>
      <c r="CJ44" s="2"/>
      <c r="CK44" s="595"/>
      <c r="CL44" s="44" t="s">
        <v>102</v>
      </c>
      <c r="CN44" s="294">
        <v>44</v>
      </c>
    </row>
    <row r="45" spans="1:92" ht="12.75">
      <c r="A45" s="281" t="s">
        <v>89</v>
      </c>
      <c r="B45" s="287">
        <v>132146</v>
      </c>
      <c r="C45" s="287">
        <v>9373</v>
      </c>
      <c r="D45" s="287">
        <v>2958</v>
      </c>
      <c r="E45" s="287">
        <v>3431</v>
      </c>
      <c r="F45" s="287">
        <v>9444</v>
      </c>
      <c r="G45" s="287">
        <v>7780</v>
      </c>
      <c r="H45" s="287">
        <v>13724</v>
      </c>
      <c r="I45" s="287">
        <v>30303</v>
      </c>
      <c r="J45" s="287">
        <v>7677</v>
      </c>
      <c r="K45" s="287">
        <v>15603</v>
      </c>
      <c r="L45" s="287">
        <v>20131</v>
      </c>
      <c r="M45" s="287">
        <v>488</v>
      </c>
      <c r="N45" s="287">
        <v>580</v>
      </c>
      <c r="O45" s="287">
        <v>9980</v>
      </c>
      <c r="P45" s="287">
        <v>674</v>
      </c>
      <c r="Q45" s="286">
        <v>4934</v>
      </c>
      <c r="R45" s="287">
        <v>6728</v>
      </c>
      <c r="S45" s="287">
        <v>2905</v>
      </c>
      <c r="T45" s="287">
        <v>2037</v>
      </c>
      <c r="U45" s="287">
        <v>1326</v>
      </c>
      <c r="V45" s="287">
        <v>3431</v>
      </c>
      <c r="W45" s="287">
        <v>3439</v>
      </c>
      <c r="X45" s="287">
        <v>3124</v>
      </c>
      <c r="Y45" s="287">
        <v>2707</v>
      </c>
      <c r="Z45" s="287">
        <v>2721</v>
      </c>
      <c r="AA45" s="287">
        <v>2688</v>
      </c>
      <c r="AB45" s="287">
        <v>10015</v>
      </c>
      <c r="AC45" s="287">
        <v>674</v>
      </c>
      <c r="AD45" s="287">
        <v>4088</v>
      </c>
      <c r="AE45" s="287">
        <v>9444</v>
      </c>
      <c r="AF45" s="287">
        <v>13953</v>
      </c>
      <c r="AG45" s="287">
        <v>5640</v>
      </c>
      <c r="AH45" s="287">
        <v>1994</v>
      </c>
      <c r="AI45" s="287">
        <v>2190</v>
      </c>
      <c r="AJ45" s="287">
        <v>2062</v>
      </c>
      <c r="AK45" s="287">
        <v>3592</v>
      </c>
      <c r="AL45" s="287">
        <v>9368</v>
      </c>
      <c r="AM45" s="287">
        <v>488</v>
      </c>
      <c r="AN45" s="287">
        <v>3636</v>
      </c>
      <c r="AO45" s="287">
        <v>4576</v>
      </c>
      <c r="AP45" s="287">
        <v>2958</v>
      </c>
      <c r="AQ45" s="287">
        <v>580</v>
      </c>
      <c r="AR45" s="287">
        <v>2657</v>
      </c>
      <c r="AS45" s="287">
        <v>8316</v>
      </c>
      <c r="AT45" s="287">
        <v>2366</v>
      </c>
      <c r="AU45" s="287">
        <v>2304</v>
      </c>
      <c r="AV45" s="341">
        <v>5205</v>
      </c>
      <c r="AW45" s="287">
        <v>4934</v>
      </c>
      <c r="AX45" s="287">
        <v>6728</v>
      </c>
      <c r="AY45" s="287">
        <v>2905</v>
      </c>
      <c r="AZ45" s="287">
        <v>2037</v>
      </c>
      <c r="BA45" s="287">
        <v>1326</v>
      </c>
      <c r="BB45" s="287">
        <v>3431</v>
      </c>
      <c r="BC45" s="287">
        <v>3439</v>
      </c>
      <c r="BD45" s="287">
        <v>3967</v>
      </c>
      <c r="BE45" s="287">
        <v>3124</v>
      </c>
      <c r="BF45" s="287">
        <v>2707</v>
      </c>
      <c r="BG45" s="287">
        <v>2721</v>
      </c>
      <c r="BH45" s="287">
        <v>2688</v>
      </c>
      <c r="BI45" s="287">
        <v>10015</v>
      </c>
      <c r="BJ45" s="287">
        <v>4088</v>
      </c>
      <c r="BK45" s="287">
        <v>4159</v>
      </c>
      <c r="BL45" s="287">
        <v>4213</v>
      </c>
      <c r="BM45" s="287">
        <v>5581</v>
      </c>
      <c r="BN45" s="287">
        <v>3003</v>
      </c>
      <c r="BO45" s="287">
        <v>1994</v>
      </c>
      <c r="BP45" s="287">
        <v>2474</v>
      </c>
      <c r="BQ45" s="287">
        <v>2337</v>
      </c>
      <c r="BR45" s="287">
        <v>2190</v>
      </c>
      <c r="BS45" s="287">
        <v>2062</v>
      </c>
      <c r="BT45" s="287">
        <v>3592</v>
      </c>
      <c r="BU45" s="287">
        <v>942</v>
      </c>
      <c r="BV45" s="287">
        <v>9368</v>
      </c>
      <c r="BW45" s="287">
        <v>488</v>
      </c>
      <c r="BX45" s="287">
        <v>3636</v>
      </c>
      <c r="BY45" s="287">
        <v>4576</v>
      </c>
      <c r="BZ45" s="287">
        <v>2958</v>
      </c>
      <c r="CA45" s="287">
        <v>580</v>
      </c>
      <c r="CB45" s="287">
        <v>2657</v>
      </c>
      <c r="CC45" s="287">
        <v>2361</v>
      </c>
      <c r="CD45" s="287">
        <v>8316</v>
      </c>
      <c r="CE45" s="287">
        <v>2366</v>
      </c>
      <c r="CF45" s="287">
        <v>2304</v>
      </c>
      <c r="CG45" s="287">
        <v>5205</v>
      </c>
      <c r="CH45" s="287">
        <v>674</v>
      </c>
      <c r="CI45" s="375"/>
      <c r="CJ45" s="2"/>
      <c r="CK45" s="595"/>
      <c r="CL45" s="44" t="s">
        <v>102</v>
      </c>
      <c r="CN45" s="294">
        <v>45</v>
      </c>
    </row>
    <row r="46" spans="1:92" ht="12.75">
      <c r="A46" s="281" t="s">
        <v>90</v>
      </c>
      <c r="B46" s="287">
        <v>141166.66666666666</v>
      </c>
      <c r="C46" s="287">
        <v>10073.333333333334</v>
      </c>
      <c r="D46" s="287">
        <v>3195.8333333333335</v>
      </c>
      <c r="E46" s="287">
        <v>4027.5</v>
      </c>
      <c r="F46" s="287">
        <v>10001.666666666668</v>
      </c>
      <c r="G46" s="287">
        <v>8485.833333333334</v>
      </c>
      <c r="H46" s="287">
        <v>14479.166666666668</v>
      </c>
      <c r="I46" s="287">
        <v>31498.333333333332</v>
      </c>
      <c r="J46" s="287">
        <v>8632.5</v>
      </c>
      <c r="K46" s="287">
        <v>16600.833333333332</v>
      </c>
      <c r="L46" s="287">
        <v>21389.166666666664</v>
      </c>
      <c r="M46" s="287">
        <v>561.6666666666667</v>
      </c>
      <c r="N46" s="287">
        <v>716.6666666666666</v>
      </c>
      <c r="O46" s="287">
        <v>10736.666666666666</v>
      </c>
      <c r="P46" s="287">
        <v>767.5</v>
      </c>
      <c r="Q46" s="286">
        <v>4730.833333333334</v>
      </c>
      <c r="R46" s="287">
        <v>7251.666666666668</v>
      </c>
      <c r="S46" s="287">
        <v>3125.833333333333</v>
      </c>
      <c r="T46" s="287">
        <v>2485</v>
      </c>
      <c r="U46" s="287">
        <v>1474.1666666666667</v>
      </c>
      <c r="V46" s="287">
        <v>4027.5</v>
      </c>
      <c r="W46" s="287">
        <v>3481.666666666667</v>
      </c>
      <c r="X46" s="287">
        <v>3220.8333333333335</v>
      </c>
      <c r="Y46" s="287">
        <v>3165.833333333334</v>
      </c>
      <c r="Z46" s="287">
        <v>3036.6666666666665</v>
      </c>
      <c r="AA46" s="287">
        <v>2949.166666666666</v>
      </c>
      <c r="AB46" s="287">
        <v>10445</v>
      </c>
      <c r="AC46" s="287">
        <v>767.5</v>
      </c>
      <c r="AD46" s="287">
        <v>4269.166666666667</v>
      </c>
      <c r="AE46" s="287">
        <v>10001.666666666668</v>
      </c>
      <c r="AF46" s="287">
        <v>13884.166666666673</v>
      </c>
      <c r="AG46" s="287">
        <v>6147.5</v>
      </c>
      <c r="AH46" s="287">
        <v>2239.166666666667</v>
      </c>
      <c r="AI46" s="287">
        <v>2502.5</v>
      </c>
      <c r="AJ46" s="287">
        <v>2496.6666666666665</v>
      </c>
      <c r="AK46" s="287">
        <v>3905</v>
      </c>
      <c r="AL46" s="287">
        <v>9697.5</v>
      </c>
      <c r="AM46" s="287">
        <v>561.6666666666667</v>
      </c>
      <c r="AN46" s="287">
        <v>4129.166666666667</v>
      </c>
      <c r="AO46" s="287">
        <v>4667.5</v>
      </c>
      <c r="AP46" s="287">
        <v>3195.8333333333335</v>
      </c>
      <c r="AQ46" s="287">
        <v>716.6666666666666</v>
      </c>
      <c r="AR46" s="287">
        <v>2947.5</v>
      </c>
      <c r="AS46" s="287">
        <v>8996.666666666666</v>
      </c>
      <c r="AT46" s="287">
        <v>2742.5</v>
      </c>
      <c r="AU46" s="287">
        <v>2499.1666666666665</v>
      </c>
      <c r="AV46" s="341">
        <v>5405</v>
      </c>
      <c r="AW46" s="287">
        <v>4730.833333333334</v>
      </c>
      <c r="AX46" s="287">
        <v>7251.666666666668</v>
      </c>
      <c r="AY46" s="287">
        <v>3125.833333333333</v>
      </c>
      <c r="AZ46" s="287">
        <v>2485</v>
      </c>
      <c r="BA46" s="287">
        <v>1474.1666666666667</v>
      </c>
      <c r="BB46" s="287">
        <v>4027.5</v>
      </c>
      <c r="BC46" s="287">
        <v>3481.666666666667</v>
      </c>
      <c r="BD46" s="287">
        <v>4065</v>
      </c>
      <c r="BE46" s="287">
        <v>3220.8333333333335</v>
      </c>
      <c r="BF46" s="287">
        <v>3165.833333333334</v>
      </c>
      <c r="BG46" s="287">
        <v>3036.6666666666665</v>
      </c>
      <c r="BH46" s="287">
        <v>2949.166666666666</v>
      </c>
      <c r="BI46" s="287">
        <v>10445</v>
      </c>
      <c r="BJ46" s="287">
        <v>4269.166666666667</v>
      </c>
      <c r="BK46" s="287">
        <v>4440</v>
      </c>
      <c r="BL46" s="287">
        <v>3985.833333333334</v>
      </c>
      <c r="BM46" s="287">
        <v>5458.333333333334</v>
      </c>
      <c r="BN46" s="287">
        <v>3282.5</v>
      </c>
      <c r="BO46" s="287">
        <v>2239.166666666667</v>
      </c>
      <c r="BP46" s="287">
        <v>2654.1666666666665</v>
      </c>
      <c r="BQ46" s="287">
        <v>2648.3333333333335</v>
      </c>
      <c r="BR46" s="287">
        <v>2502.5</v>
      </c>
      <c r="BS46" s="287">
        <v>2496.6666666666665</v>
      </c>
      <c r="BT46" s="287">
        <v>3905</v>
      </c>
      <c r="BU46" s="287">
        <v>1041.6666666666667</v>
      </c>
      <c r="BV46" s="287">
        <v>9697.5</v>
      </c>
      <c r="BW46" s="287">
        <v>561.6666666666667</v>
      </c>
      <c r="BX46" s="287">
        <v>4129.166666666667</v>
      </c>
      <c r="BY46" s="287">
        <v>4667.5</v>
      </c>
      <c r="BZ46" s="287">
        <v>3195.8333333333335</v>
      </c>
      <c r="CA46" s="287">
        <v>716.6666666666666</v>
      </c>
      <c r="CB46" s="287">
        <v>2947.5</v>
      </c>
      <c r="CC46" s="287">
        <v>2457.5</v>
      </c>
      <c r="CD46" s="287">
        <v>8996.666666666666</v>
      </c>
      <c r="CE46" s="287">
        <v>2742.5</v>
      </c>
      <c r="CF46" s="287">
        <v>2499.1666666666665</v>
      </c>
      <c r="CG46" s="287">
        <v>5405</v>
      </c>
      <c r="CH46" s="287">
        <v>767.5</v>
      </c>
      <c r="CI46" s="375"/>
      <c r="CJ46" s="2"/>
      <c r="CK46" s="595"/>
      <c r="CL46" s="44" t="s">
        <v>102</v>
      </c>
      <c r="CN46" s="294">
        <v>46</v>
      </c>
    </row>
    <row r="47" spans="1:92" ht="12.75">
      <c r="A47" s="281" t="s">
        <v>42</v>
      </c>
      <c r="B47" s="287">
        <v>156987.33333333337</v>
      </c>
      <c r="C47" s="287">
        <v>11123.666666666668</v>
      </c>
      <c r="D47" s="287">
        <v>3279.1666666666665</v>
      </c>
      <c r="E47" s="287">
        <v>4179.5</v>
      </c>
      <c r="F47" s="287">
        <v>11413.333333333334</v>
      </c>
      <c r="G47" s="287">
        <v>9725.166666666666</v>
      </c>
      <c r="H47" s="287">
        <v>16330.833333333336</v>
      </c>
      <c r="I47" s="287">
        <v>36035.666666666664</v>
      </c>
      <c r="J47" s="287">
        <v>8561.5</v>
      </c>
      <c r="K47" s="287">
        <v>17174.166666666668</v>
      </c>
      <c r="L47" s="287">
        <v>24895.833333333336</v>
      </c>
      <c r="M47" s="287">
        <v>593.3333333333333</v>
      </c>
      <c r="N47" s="287">
        <v>654.3333333333333</v>
      </c>
      <c r="O47" s="287">
        <v>12329.333333333334</v>
      </c>
      <c r="P47" s="287">
        <v>691.5</v>
      </c>
      <c r="Q47" s="286">
        <v>6474.166666666667</v>
      </c>
      <c r="R47" s="287">
        <v>7258.333333333332</v>
      </c>
      <c r="S47" s="287">
        <v>3116.166666666667</v>
      </c>
      <c r="T47" s="287">
        <v>2526</v>
      </c>
      <c r="U47" s="287">
        <v>1618.8333333333333</v>
      </c>
      <c r="V47" s="287">
        <v>4179.5</v>
      </c>
      <c r="W47" s="287">
        <v>5076.333333333334</v>
      </c>
      <c r="X47" s="287">
        <v>3790.1666666666665</v>
      </c>
      <c r="Y47" s="287">
        <v>3274.166666666666</v>
      </c>
      <c r="Z47" s="287">
        <v>3170.333333333333</v>
      </c>
      <c r="AA47" s="287">
        <v>2932.8333333333335</v>
      </c>
      <c r="AB47" s="287">
        <v>13772</v>
      </c>
      <c r="AC47" s="287">
        <v>691.5</v>
      </c>
      <c r="AD47" s="287">
        <v>4504.833333333333</v>
      </c>
      <c r="AE47" s="287">
        <v>11413.333333333334</v>
      </c>
      <c r="AF47" s="287">
        <v>17394.83333333333</v>
      </c>
      <c r="AG47" s="287">
        <v>6035.5</v>
      </c>
      <c r="AH47" s="287">
        <v>2371.833333333333</v>
      </c>
      <c r="AI47" s="287">
        <v>2598.5</v>
      </c>
      <c r="AJ47" s="287">
        <v>2598.3333333333335</v>
      </c>
      <c r="AK47" s="287">
        <v>4156</v>
      </c>
      <c r="AL47" s="287">
        <v>9938.5</v>
      </c>
      <c r="AM47" s="287">
        <v>593.3333333333333</v>
      </c>
      <c r="AN47" s="287">
        <v>4136.833333333333</v>
      </c>
      <c r="AO47" s="287">
        <v>5092.5</v>
      </c>
      <c r="AP47" s="287">
        <v>3279.1666666666665</v>
      </c>
      <c r="AQ47" s="287">
        <v>654.3333333333333</v>
      </c>
      <c r="AR47" s="287">
        <v>3177.5</v>
      </c>
      <c r="AS47" s="287">
        <v>9511.333333333336</v>
      </c>
      <c r="AT47" s="287">
        <v>3601.5</v>
      </c>
      <c r="AU47" s="287">
        <v>2693.8333333333335</v>
      </c>
      <c r="AV47" s="341">
        <v>5355</v>
      </c>
      <c r="AW47" s="287">
        <v>6474.166666666667</v>
      </c>
      <c r="AX47" s="287">
        <v>7258.333333333332</v>
      </c>
      <c r="AY47" s="287">
        <v>3116.166666666667</v>
      </c>
      <c r="AZ47" s="287">
        <v>2526</v>
      </c>
      <c r="BA47" s="287">
        <v>1618.8333333333333</v>
      </c>
      <c r="BB47" s="287">
        <v>4179.5</v>
      </c>
      <c r="BC47" s="287">
        <v>5076.333333333334</v>
      </c>
      <c r="BD47" s="287">
        <v>4201</v>
      </c>
      <c r="BE47" s="287">
        <v>3790.1666666666665</v>
      </c>
      <c r="BF47" s="287">
        <v>3274.166666666666</v>
      </c>
      <c r="BG47" s="287">
        <v>3170.333333333333</v>
      </c>
      <c r="BH47" s="287">
        <v>2932.8333333333335</v>
      </c>
      <c r="BI47" s="287">
        <v>13772</v>
      </c>
      <c r="BJ47" s="287">
        <v>4504.833333333333</v>
      </c>
      <c r="BK47" s="287">
        <v>5975</v>
      </c>
      <c r="BL47" s="287">
        <v>5614.166666666666</v>
      </c>
      <c r="BM47" s="287">
        <v>5805.666666666666</v>
      </c>
      <c r="BN47" s="287">
        <v>4410.5</v>
      </c>
      <c r="BO47" s="287">
        <v>2371.833333333333</v>
      </c>
      <c r="BP47" s="287">
        <v>2801.8333333333335</v>
      </c>
      <c r="BQ47" s="287">
        <v>2472.6666666666665</v>
      </c>
      <c r="BR47" s="287">
        <v>2598.5</v>
      </c>
      <c r="BS47" s="287">
        <v>2598.3333333333335</v>
      </c>
      <c r="BT47" s="287">
        <v>4156</v>
      </c>
      <c r="BU47" s="287">
        <v>1053.3333333333335</v>
      </c>
      <c r="BV47" s="287">
        <v>9938.5</v>
      </c>
      <c r="BW47" s="287">
        <v>593.3333333333333</v>
      </c>
      <c r="BX47" s="287">
        <v>4136.833333333333</v>
      </c>
      <c r="BY47" s="287">
        <v>5092.5</v>
      </c>
      <c r="BZ47" s="287">
        <v>3279.1666666666665</v>
      </c>
      <c r="CA47" s="287">
        <v>654.3333333333333</v>
      </c>
      <c r="CB47" s="287">
        <v>3177.5</v>
      </c>
      <c r="CC47" s="287">
        <v>2509.5</v>
      </c>
      <c r="CD47" s="287">
        <v>9511.333333333336</v>
      </c>
      <c r="CE47" s="287">
        <v>3601.5</v>
      </c>
      <c r="CF47" s="287">
        <v>2693.8333333333335</v>
      </c>
      <c r="CG47" s="287">
        <v>5355</v>
      </c>
      <c r="CH47" s="287">
        <v>691.5</v>
      </c>
      <c r="CI47" s="375"/>
      <c r="CJ47" s="2"/>
      <c r="CK47" s="595"/>
      <c r="CL47" s="44" t="s">
        <v>102</v>
      </c>
      <c r="CN47" s="294">
        <v>47</v>
      </c>
    </row>
    <row r="48" spans="1:92" ht="12.75">
      <c r="A48" s="281" t="s">
        <v>43</v>
      </c>
      <c r="B48" s="287">
        <v>177415</v>
      </c>
      <c r="C48" s="287">
        <v>10833</v>
      </c>
      <c r="D48" s="287">
        <v>2729</v>
      </c>
      <c r="E48" s="287">
        <v>3570</v>
      </c>
      <c r="F48" s="287">
        <v>13263</v>
      </c>
      <c r="G48" s="287">
        <v>9468</v>
      </c>
      <c r="H48" s="287">
        <v>19058</v>
      </c>
      <c r="I48" s="287">
        <v>44960</v>
      </c>
      <c r="J48" s="287">
        <v>7226</v>
      </c>
      <c r="K48" s="287">
        <v>17103</v>
      </c>
      <c r="L48" s="287">
        <v>33555</v>
      </c>
      <c r="M48" s="287">
        <v>468</v>
      </c>
      <c r="N48" s="287">
        <v>526</v>
      </c>
      <c r="O48" s="287">
        <v>14176</v>
      </c>
      <c r="P48" s="287">
        <v>480</v>
      </c>
      <c r="Q48" s="286">
        <v>10778</v>
      </c>
      <c r="R48" s="287">
        <v>6083</v>
      </c>
      <c r="S48" s="287">
        <v>2740</v>
      </c>
      <c r="T48" s="287">
        <v>2103</v>
      </c>
      <c r="U48" s="287">
        <v>1456</v>
      </c>
      <c r="V48" s="287">
        <v>3570</v>
      </c>
      <c r="W48" s="287">
        <v>7076</v>
      </c>
      <c r="X48" s="287">
        <v>3733</v>
      </c>
      <c r="Y48" s="287">
        <v>2814</v>
      </c>
      <c r="Z48" s="287">
        <v>2686</v>
      </c>
      <c r="AA48" s="287">
        <v>2432</v>
      </c>
      <c r="AB48" s="287">
        <v>23079</v>
      </c>
      <c r="AC48" s="287">
        <v>480</v>
      </c>
      <c r="AD48" s="287">
        <v>4360</v>
      </c>
      <c r="AE48" s="287">
        <v>13263</v>
      </c>
      <c r="AF48" s="287">
        <v>26423</v>
      </c>
      <c r="AG48" s="287">
        <v>5123</v>
      </c>
      <c r="AH48" s="287">
        <v>2519</v>
      </c>
      <c r="AI48" s="287">
        <v>2462</v>
      </c>
      <c r="AJ48" s="287">
        <v>2197</v>
      </c>
      <c r="AK48" s="287">
        <v>3974</v>
      </c>
      <c r="AL48" s="287">
        <v>10317</v>
      </c>
      <c r="AM48" s="287">
        <v>468</v>
      </c>
      <c r="AN48" s="287">
        <v>4360</v>
      </c>
      <c r="AO48" s="287">
        <v>5464</v>
      </c>
      <c r="AP48" s="287">
        <v>2729</v>
      </c>
      <c r="AQ48" s="287">
        <v>526</v>
      </c>
      <c r="AR48" s="287">
        <v>3126</v>
      </c>
      <c r="AS48" s="287">
        <v>9116</v>
      </c>
      <c r="AT48" s="287">
        <v>3652</v>
      </c>
      <c r="AU48" s="287">
        <v>2978</v>
      </c>
      <c r="AV48" s="341">
        <v>5328</v>
      </c>
      <c r="AW48" s="287">
        <v>10778</v>
      </c>
      <c r="AX48" s="287">
        <v>6083</v>
      </c>
      <c r="AY48" s="287">
        <v>2740</v>
      </c>
      <c r="AZ48" s="287">
        <v>2103</v>
      </c>
      <c r="BA48" s="287">
        <v>1456</v>
      </c>
      <c r="BB48" s="287">
        <v>3570</v>
      </c>
      <c r="BC48" s="287">
        <v>7076</v>
      </c>
      <c r="BD48" s="287">
        <v>4357</v>
      </c>
      <c r="BE48" s="287">
        <v>3733</v>
      </c>
      <c r="BF48" s="287">
        <v>2814</v>
      </c>
      <c r="BG48" s="287">
        <v>2686</v>
      </c>
      <c r="BH48" s="287">
        <v>2432</v>
      </c>
      <c r="BI48" s="287">
        <v>23079</v>
      </c>
      <c r="BJ48" s="287">
        <v>4360</v>
      </c>
      <c r="BK48" s="287">
        <v>7655</v>
      </c>
      <c r="BL48" s="287">
        <v>10825</v>
      </c>
      <c r="BM48" s="287">
        <v>7943</v>
      </c>
      <c r="BN48" s="287">
        <v>5735</v>
      </c>
      <c r="BO48" s="287">
        <v>2519</v>
      </c>
      <c r="BP48" s="287">
        <v>3171</v>
      </c>
      <c r="BQ48" s="287">
        <v>2012</v>
      </c>
      <c r="BR48" s="287">
        <v>2462</v>
      </c>
      <c r="BS48" s="287">
        <v>2197</v>
      </c>
      <c r="BT48" s="287">
        <v>3974</v>
      </c>
      <c r="BU48" s="287">
        <v>765</v>
      </c>
      <c r="BV48" s="287">
        <v>10317</v>
      </c>
      <c r="BW48" s="287">
        <v>468</v>
      </c>
      <c r="BX48" s="287">
        <v>4360</v>
      </c>
      <c r="BY48" s="287">
        <v>5464</v>
      </c>
      <c r="BZ48" s="287">
        <v>2729</v>
      </c>
      <c r="CA48" s="287">
        <v>526</v>
      </c>
      <c r="CB48" s="287">
        <v>3126</v>
      </c>
      <c r="CC48" s="287">
        <v>2346</v>
      </c>
      <c r="CD48" s="287">
        <v>9116</v>
      </c>
      <c r="CE48" s="287">
        <v>3652</v>
      </c>
      <c r="CF48" s="287">
        <v>2978</v>
      </c>
      <c r="CG48" s="287">
        <v>5328</v>
      </c>
      <c r="CH48" s="287">
        <v>480</v>
      </c>
      <c r="CI48" s="375"/>
      <c r="CJ48" s="2"/>
      <c r="CK48" s="595"/>
      <c r="CL48" s="44" t="s">
        <v>102</v>
      </c>
      <c r="CN48" s="294">
        <v>48</v>
      </c>
    </row>
    <row r="49" spans="1:92" ht="12.75">
      <c r="A49" s="281" t="s">
        <v>44</v>
      </c>
      <c r="B49" s="287">
        <v>172523</v>
      </c>
      <c r="C49" s="287">
        <v>9763</v>
      </c>
      <c r="D49" s="287">
        <v>2389</v>
      </c>
      <c r="E49" s="287">
        <v>3246</v>
      </c>
      <c r="F49" s="287">
        <v>10224</v>
      </c>
      <c r="G49" s="287">
        <v>8236</v>
      </c>
      <c r="H49" s="287">
        <v>17151</v>
      </c>
      <c r="I49" s="287">
        <v>46881</v>
      </c>
      <c r="J49" s="287">
        <v>7320</v>
      </c>
      <c r="K49" s="287">
        <v>17395</v>
      </c>
      <c r="L49" s="287">
        <v>36181</v>
      </c>
      <c r="M49" s="287">
        <v>451</v>
      </c>
      <c r="N49" s="287">
        <v>517</v>
      </c>
      <c r="O49" s="287">
        <v>12254</v>
      </c>
      <c r="P49" s="287">
        <v>515</v>
      </c>
      <c r="Q49" s="286">
        <v>9373</v>
      </c>
      <c r="R49" s="287">
        <v>5824</v>
      </c>
      <c r="S49" s="287">
        <v>2485</v>
      </c>
      <c r="T49" s="287">
        <v>1769</v>
      </c>
      <c r="U49" s="287">
        <v>1294</v>
      </c>
      <c r="V49" s="287">
        <v>3246</v>
      </c>
      <c r="W49" s="287">
        <v>5583</v>
      </c>
      <c r="X49" s="287">
        <v>3315</v>
      </c>
      <c r="Y49" s="287">
        <v>2497</v>
      </c>
      <c r="Z49" s="287">
        <v>2220</v>
      </c>
      <c r="AA49" s="287">
        <v>1967</v>
      </c>
      <c r="AB49" s="287">
        <v>26633</v>
      </c>
      <c r="AC49" s="287">
        <v>515</v>
      </c>
      <c r="AD49" s="287">
        <v>4602</v>
      </c>
      <c r="AE49" s="287">
        <v>10224</v>
      </c>
      <c r="AF49" s="287">
        <v>29229</v>
      </c>
      <c r="AG49" s="287">
        <v>5551</v>
      </c>
      <c r="AH49" s="287">
        <v>2332</v>
      </c>
      <c r="AI49" s="287">
        <v>2199</v>
      </c>
      <c r="AJ49" s="287">
        <v>1954</v>
      </c>
      <c r="AK49" s="287">
        <v>3659</v>
      </c>
      <c r="AL49" s="287">
        <v>10534</v>
      </c>
      <c r="AM49" s="287">
        <v>451</v>
      </c>
      <c r="AN49" s="287">
        <v>4186</v>
      </c>
      <c r="AO49" s="287">
        <v>5286</v>
      </c>
      <c r="AP49" s="287">
        <v>2389</v>
      </c>
      <c r="AQ49" s="287">
        <v>517</v>
      </c>
      <c r="AR49" s="287">
        <v>2789</v>
      </c>
      <c r="AS49" s="287">
        <v>9349</v>
      </c>
      <c r="AT49" s="287">
        <v>2340</v>
      </c>
      <c r="AU49" s="287">
        <v>3082</v>
      </c>
      <c r="AV49" s="341">
        <v>5129</v>
      </c>
      <c r="AW49" s="287">
        <v>9373</v>
      </c>
      <c r="AX49" s="287">
        <v>5824</v>
      </c>
      <c r="AY49" s="287">
        <v>2485</v>
      </c>
      <c r="AZ49" s="287">
        <v>1769</v>
      </c>
      <c r="BA49" s="287">
        <v>1294</v>
      </c>
      <c r="BB49" s="287">
        <v>3246</v>
      </c>
      <c r="BC49" s="287">
        <v>5583</v>
      </c>
      <c r="BD49" s="287">
        <v>4123</v>
      </c>
      <c r="BE49" s="287">
        <v>3315</v>
      </c>
      <c r="BF49" s="287">
        <v>2497</v>
      </c>
      <c r="BG49" s="287">
        <v>2220</v>
      </c>
      <c r="BH49" s="287">
        <v>1967</v>
      </c>
      <c r="BI49" s="287">
        <v>26633</v>
      </c>
      <c r="BJ49" s="287">
        <v>4602</v>
      </c>
      <c r="BK49" s="287">
        <v>8031</v>
      </c>
      <c r="BL49" s="287">
        <v>10765</v>
      </c>
      <c r="BM49" s="287">
        <v>10433</v>
      </c>
      <c r="BN49" s="287">
        <v>3277</v>
      </c>
      <c r="BO49" s="287">
        <v>2332</v>
      </c>
      <c r="BP49" s="287">
        <v>2824</v>
      </c>
      <c r="BQ49" s="287">
        <v>1946</v>
      </c>
      <c r="BR49" s="287">
        <v>2199</v>
      </c>
      <c r="BS49" s="287">
        <v>1954</v>
      </c>
      <c r="BT49" s="287">
        <v>3659</v>
      </c>
      <c r="BU49" s="287">
        <v>805</v>
      </c>
      <c r="BV49" s="287">
        <v>10534</v>
      </c>
      <c r="BW49" s="287">
        <v>451</v>
      </c>
      <c r="BX49" s="287">
        <v>4186</v>
      </c>
      <c r="BY49" s="287">
        <v>5286</v>
      </c>
      <c r="BZ49" s="287">
        <v>2389</v>
      </c>
      <c r="CA49" s="287">
        <v>517</v>
      </c>
      <c r="CB49" s="287">
        <v>2789</v>
      </c>
      <c r="CC49" s="287">
        <v>2800</v>
      </c>
      <c r="CD49" s="287">
        <v>9349</v>
      </c>
      <c r="CE49" s="287">
        <v>2340</v>
      </c>
      <c r="CF49" s="287">
        <v>3082</v>
      </c>
      <c r="CG49" s="287">
        <v>5129</v>
      </c>
      <c r="CH49" s="287">
        <v>515</v>
      </c>
      <c r="CI49" s="375"/>
      <c r="CJ49" s="2"/>
      <c r="CK49" s="595"/>
      <c r="CL49" s="44" t="s">
        <v>102</v>
      </c>
      <c r="CN49" s="294">
        <v>49</v>
      </c>
    </row>
    <row r="50" spans="1:92" ht="12.75">
      <c r="A50" s="281" t="s">
        <v>45</v>
      </c>
      <c r="B50" s="287">
        <v>154953</v>
      </c>
      <c r="C50" s="287">
        <v>9256</v>
      </c>
      <c r="D50" s="287">
        <v>2443</v>
      </c>
      <c r="E50" s="287">
        <v>3289</v>
      </c>
      <c r="F50" s="287">
        <v>10103</v>
      </c>
      <c r="G50" s="287">
        <v>8384</v>
      </c>
      <c r="H50" s="287">
        <v>15629</v>
      </c>
      <c r="I50" s="287">
        <v>39561</v>
      </c>
      <c r="J50" s="287">
        <v>7442</v>
      </c>
      <c r="K50" s="287">
        <v>16251</v>
      </c>
      <c r="L50" s="287">
        <v>30397</v>
      </c>
      <c r="M50" s="287">
        <v>515</v>
      </c>
      <c r="N50" s="287">
        <v>676</v>
      </c>
      <c r="O50" s="287">
        <v>10312</v>
      </c>
      <c r="P50" s="287">
        <v>695</v>
      </c>
      <c r="Q50" s="286">
        <v>7200</v>
      </c>
      <c r="R50" s="287">
        <v>6434</v>
      </c>
      <c r="S50" s="287">
        <v>2604</v>
      </c>
      <c r="T50" s="287">
        <v>1707</v>
      </c>
      <c r="U50" s="287">
        <v>1416</v>
      </c>
      <c r="V50" s="287">
        <v>3289</v>
      </c>
      <c r="W50" s="287">
        <v>4343</v>
      </c>
      <c r="X50" s="287">
        <v>3246</v>
      </c>
      <c r="Y50" s="287">
        <v>2181</v>
      </c>
      <c r="Z50" s="287">
        <v>2317</v>
      </c>
      <c r="AA50" s="287">
        <v>1965</v>
      </c>
      <c r="AB50" s="287">
        <v>20860</v>
      </c>
      <c r="AC50" s="287">
        <v>695</v>
      </c>
      <c r="AD50" s="287">
        <v>4741</v>
      </c>
      <c r="AE50" s="287">
        <v>10103</v>
      </c>
      <c r="AF50" s="287">
        <v>23431</v>
      </c>
      <c r="AG50" s="287">
        <v>5735</v>
      </c>
      <c r="AH50" s="287">
        <v>2027</v>
      </c>
      <c r="AI50" s="287">
        <v>2174</v>
      </c>
      <c r="AJ50" s="287">
        <v>1995</v>
      </c>
      <c r="AK50" s="287">
        <v>3489</v>
      </c>
      <c r="AL50" s="287">
        <v>10033</v>
      </c>
      <c r="AM50" s="287">
        <v>515</v>
      </c>
      <c r="AN50" s="287">
        <v>3365</v>
      </c>
      <c r="AO50" s="287">
        <v>4774</v>
      </c>
      <c r="AP50" s="287">
        <v>2443</v>
      </c>
      <c r="AQ50" s="287">
        <v>676</v>
      </c>
      <c r="AR50" s="287">
        <v>2521</v>
      </c>
      <c r="AS50" s="287">
        <v>8840</v>
      </c>
      <c r="AT50" s="287">
        <v>2227</v>
      </c>
      <c r="AU50" s="287">
        <v>2561</v>
      </c>
      <c r="AV50" s="341">
        <v>5046</v>
      </c>
      <c r="AW50" s="287">
        <v>7200</v>
      </c>
      <c r="AX50" s="287">
        <v>6434</v>
      </c>
      <c r="AY50" s="287">
        <v>2604</v>
      </c>
      <c r="AZ50" s="287">
        <v>1707</v>
      </c>
      <c r="BA50" s="287">
        <v>1416</v>
      </c>
      <c r="BB50" s="287">
        <v>3289</v>
      </c>
      <c r="BC50" s="287">
        <v>4343</v>
      </c>
      <c r="BD50" s="287">
        <v>4300</v>
      </c>
      <c r="BE50" s="287">
        <v>3246</v>
      </c>
      <c r="BF50" s="287">
        <v>2181</v>
      </c>
      <c r="BG50" s="287">
        <v>2317</v>
      </c>
      <c r="BH50" s="287">
        <v>1965</v>
      </c>
      <c r="BI50" s="287">
        <v>20860</v>
      </c>
      <c r="BJ50" s="287">
        <v>4741</v>
      </c>
      <c r="BK50" s="287">
        <v>6272</v>
      </c>
      <c r="BL50" s="287">
        <v>8266</v>
      </c>
      <c r="BM50" s="287">
        <v>8893</v>
      </c>
      <c r="BN50" s="287">
        <v>3036</v>
      </c>
      <c r="BO50" s="287">
        <v>2027</v>
      </c>
      <c r="BP50" s="287">
        <v>2767</v>
      </c>
      <c r="BQ50" s="287">
        <v>2168</v>
      </c>
      <c r="BR50" s="287">
        <v>2174</v>
      </c>
      <c r="BS50" s="287">
        <v>1995</v>
      </c>
      <c r="BT50" s="287">
        <v>3489</v>
      </c>
      <c r="BU50" s="287">
        <v>804</v>
      </c>
      <c r="BV50" s="287">
        <v>10033</v>
      </c>
      <c r="BW50" s="287">
        <v>515</v>
      </c>
      <c r="BX50" s="287">
        <v>3365</v>
      </c>
      <c r="BY50" s="287">
        <v>4774</v>
      </c>
      <c r="BZ50" s="287">
        <v>2443</v>
      </c>
      <c r="CA50" s="287">
        <v>676</v>
      </c>
      <c r="CB50" s="287">
        <v>2521</v>
      </c>
      <c r="CC50" s="287">
        <v>2763</v>
      </c>
      <c r="CD50" s="287">
        <v>8840</v>
      </c>
      <c r="CE50" s="287">
        <v>2227</v>
      </c>
      <c r="CF50" s="287">
        <v>2561</v>
      </c>
      <c r="CG50" s="287">
        <v>5046</v>
      </c>
      <c r="CH50" s="287">
        <v>695</v>
      </c>
      <c r="CI50" s="375"/>
      <c r="CJ50" s="2"/>
      <c r="CK50" s="595"/>
      <c r="CL50" s="44" t="s">
        <v>102</v>
      </c>
      <c r="CN50" s="294">
        <v>50</v>
      </c>
    </row>
    <row r="51" spans="1:92" ht="12.75">
      <c r="A51" s="281" t="s">
        <v>46</v>
      </c>
      <c r="B51" s="287">
        <v>173843</v>
      </c>
      <c r="C51" s="287">
        <v>11576</v>
      </c>
      <c r="D51" s="287">
        <v>3609</v>
      </c>
      <c r="E51" s="287">
        <v>4231</v>
      </c>
      <c r="F51" s="287">
        <v>11707</v>
      </c>
      <c r="G51" s="287">
        <v>10205</v>
      </c>
      <c r="H51" s="287">
        <v>18449</v>
      </c>
      <c r="I51" s="287">
        <v>40508</v>
      </c>
      <c r="J51" s="287">
        <v>9500</v>
      </c>
      <c r="K51" s="287">
        <v>19528</v>
      </c>
      <c r="L51" s="287">
        <v>30200</v>
      </c>
      <c r="M51" s="287">
        <v>645</v>
      </c>
      <c r="N51" s="287">
        <v>765</v>
      </c>
      <c r="O51" s="287">
        <v>12147</v>
      </c>
      <c r="P51" s="287">
        <v>773</v>
      </c>
      <c r="Q51" s="286">
        <v>7033</v>
      </c>
      <c r="R51" s="287">
        <v>8665</v>
      </c>
      <c r="S51" s="287">
        <v>3517</v>
      </c>
      <c r="T51" s="287">
        <v>2534</v>
      </c>
      <c r="U51" s="287">
        <v>1707</v>
      </c>
      <c r="V51" s="287">
        <v>4231</v>
      </c>
      <c r="W51" s="287">
        <v>4159</v>
      </c>
      <c r="X51" s="287">
        <v>3914</v>
      </c>
      <c r="Y51" s="287">
        <v>3007</v>
      </c>
      <c r="Z51" s="287">
        <v>3358</v>
      </c>
      <c r="AA51" s="287">
        <v>2654</v>
      </c>
      <c r="AB51" s="287">
        <v>17531</v>
      </c>
      <c r="AC51" s="287">
        <v>773</v>
      </c>
      <c r="AD51" s="287">
        <v>5580</v>
      </c>
      <c r="AE51" s="287">
        <v>11707</v>
      </c>
      <c r="AF51" s="287">
        <v>20989</v>
      </c>
      <c r="AG51" s="287">
        <v>6966</v>
      </c>
      <c r="AH51" s="287">
        <v>2465</v>
      </c>
      <c r="AI51" s="287">
        <v>2728</v>
      </c>
      <c r="AJ51" s="287">
        <v>2751</v>
      </c>
      <c r="AK51" s="287">
        <v>4346</v>
      </c>
      <c r="AL51" s="287">
        <v>11645</v>
      </c>
      <c r="AM51" s="287">
        <v>645</v>
      </c>
      <c r="AN51" s="287">
        <v>4471</v>
      </c>
      <c r="AO51" s="287">
        <v>5649</v>
      </c>
      <c r="AP51" s="287">
        <v>3609</v>
      </c>
      <c r="AQ51" s="287">
        <v>765</v>
      </c>
      <c r="AR51" s="287">
        <v>3316</v>
      </c>
      <c r="AS51" s="287">
        <v>10759</v>
      </c>
      <c r="AT51" s="287">
        <v>2918</v>
      </c>
      <c r="AU51" s="287">
        <v>2868</v>
      </c>
      <c r="AV51" s="341">
        <v>6583</v>
      </c>
      <c r="AW51" s="287">
        <v>7033</v>
      </c>
      <c r="AX51" s="287">
        <v>8665</v>
      </c>
      <c r="AY51" s="287">
        <v>3517</v>
      </c>
      <c r="AZ51" s="287">
        <v>2534</v>
      </c>
      <c r="BA51" s="287">
        <v>1707</v>
      </c>
      <c r="BB51" s="287">
        <v>4231</v>
      </c>
      <c r="BC51" s="287">
        <v>4159</v>
      </c>
      <c r="BD51" s="287">
        <v>5086</v>
      </c>
      <c r="BE51" s="287">
        <v>3914</v>
      </c>
      <c r="BF51" s="287">
        <v>3007</v>
      </c>
      <c r="BG51" s="287">
        <v>3358</v>
      </c>
      <c r="BH51" s="287">
        <v>2654</v>
      </c>
      <c r="BI51" s="287">
        <v>17531</v>
      </c>
      <c r="BJ51" s="287">
        <v>5580</v>
      </c>
      <c r="BK51" s="287">
        <v>6024</v>
      </c>
      <c r="BL51" s="287">
        <v>6797</v>
      </c>
      <c r="BM51" s="287">
        <v>8168</v>
      </c>
      <c r="BN51" s="287">
        <v>3612</v>
      </c>
      <c r="BO51" s="287">
        <v>2465</v>
      </c>
      <c r="BP51" s="287">
        <v>3009</v>
      </c>
      <c r="BQ51" s="287">
        <v>2755</v>
      </c>
      <c r="BR51" s="287">
        <v>2728</v>
      </c>
      <c r="BS51" s="287">
        <v>2751</v>
      </c>
      <c r="BT51" s="287">
        <v>4346</v>
      </c>
      <c r="BU51" s="287">
        <v>1074</v>
      </c>
      <c r="BV51" s="287">
        <v>11645</v>
      </c>
      <c r="BW51" s="287">
        <v>645</v>
      </c>
      <c r="BX51" s="287">
        <v>4471</v>
      </c>
      <c r="BY51" s="287">
        <v>5649</v>
      </c>
      <c r="BZ51" s="287">
        <v>3609</v>
      </c>
      <c r="CA51" s="287">
        <v>765</v>
      </c>
      <c r="CB51" s="287">
        <v>3316</v>
      </c>
      <c r="CC51" s="287">
        <v>3137</v>
      </c>
      <c r="CD51" s="287">
        <v>10759</v>
      </c>
      <c r="CE51" s="287">
        <v>2918</v>
      </c>
      <c r="CF51" s="287">
        <v>2868</v>
      </c>
      <c r="CG51" s="287">
        <v>6583</v>
      </c>
      <c r="CH51" s="287">
        <v>773</v>
      </c>
      <c r="CI51" s="375"/>
      <c r="CJ51" s="2"/>
      <c r="CK51" s="595"/>
      <c r="CL51" s="44" t="s">
        <v>102</v>
      </c>
      <c r="CN51" s="294">
        <v>51</v>
      </c>
    </row>
    <row r="52" spans="1:92" ht="12.75">
      <c r="A52" s="281" t="s">
        <v>47</v>
      </c>
      <c r="B52" s="287">
        <v>203033</v>
      </c>
      <c r="C52" s="287">
        <v>14482</v>
      </c>
      <c r="D52" s="287">
        <v>4491</v>
      </c>
      <c r="E52" s="287">
        <v>5494</v>
      </c>
      <c r="F52" s="287">
        <v>14152</v>
      </c>
      <c r="G52" s="287">
        <v>12147</v>
      </c>
      <c r="H52" s="287">
        <v>20891</v>
      </c>
      <c r="I52" s="287">
        <v>46801</v>
      </c>
      <c r="J52" s="287">
        <v>11848</v>
      </c>
      <c r="K52" s="287">
        <v>23184</v>
      </c>
      <c r="L52" s="287">
        <v>32283</v>
      </c>
      <c r="M52" s="287">
        <v>776</v>
      </c>
      <c r="N52" s="287">
        <v>803</v>
      </c>
      <c r="O52" s="287">
        <v>14669</v>
      </c>
      <c r="P52" s="287">
        <v>1012</v>
      </c>
      <c r="Q52" s="286">
        <v>7385</v>
      </c>
      <c r="R52" s="287">
        <v>10145</v>
      </c>
      <c r="S52" s="287">
        <v>4178</v>
      </c>
      <c r="T52" s="287">
        <v>3295</v>
      </c>
      <c r="U52" s="287">
        <v>2124</v>
      </c>
      <c r="V52" s="287">
        <v>5494</v>
      </c>
      <c r="W52" s="287">
        <v>4921</v>
      </c>
      <c r="X52" s="287">
        <v>4978</v>
      </c>
      <c r="Y52" s="287">
        <v>4095</v>
      </c>
      <c r="Z52" s="287">
        <v>4162</v>
      </c>
      <c r="AA52" s="287">
        <v>3673</v>
      </c>
      <c r="AB52" s="287">
        <v>17165</v>
      </c>
      <c r="AC52" s="287">
        <v>1012</v>
      </c>
      <c r="AD52" s="287">
        <v>6349</v>
      </c>
      <c r="AE52" s="287">
        <v>14152</v>
      </c>
      <c r="AF52" s="287">
        <v>21895</v>
      </c>
      <c r="AG52" s="287">
        <v>8553</v>
      </c>
      <c r="AH52" s="287">
        <v>3244</v>
      </c>
      <c r="AI52" s="287">
        <v>3354</v>
      </c>
      <c r="AJ52" s="287">
        <v>3361</v>
      </c>
      <c r="AK52" s="287">
        <v>5434</v>
      </c>
      <c r="AL52" s="287">
        <v>13644</v>
      </c>
      <c r="AM52" s="287">
        <v>776</v>
      </c>
      <c r="AN52" s="287">
        <v>5570</v>
      </c>
      <c r="AO52" s="287">
        <v>7183</v>
      </c>
      <c r="AP52" s="287">
        <v>4491</v>
      </c>
      <c r="AQ52" s="287">
        <v>803</v>
      </c>
      <c r="AR52" s="287">
        <v>4070</v>
      </c>
      <c r="AS52" s="287">
        <v>12575</v>
      </c>
      <c r="AT52" s="287">
        <v>3674</v>
      </c>
      <c r="AU52" s="287">
        <v>3676</v>
      </c>
      <c r="AV52" s="341">
        <v>7602</v>
      </c>
      <c r="AW52" s="287">
        <v>7385</v>
      </c>
      <c r="AX52" s="287">
        <v>10145</v>
      </c>
      <c r="AY52" s="287">
        <v>4178</v>
      </c>
      <c r="AZ52" s="287">
        <v>3295</v>
      </c>
      <c r="BA52" s="287">
        <v>2124</v>
      </c>
      <c r="BB52" s="287">
        <v>5494</v>
      </c>
      <c r="BC52" s="287">
        <v>4921</v>
      </c>
      <c r="BD52" s="287">
        <v>5802</v>
      </c>
      <c r="BE52" s="287">
        <v>4978</v>
      </c>
      <c r="BF52" s="287">
        <v>4095</v>
      </c>
      <c r="BG52" s="287">
        <v>4162</v>
      </c>
      <c r="BH52" s="287">
        <v>3673</v>
      </c>
      <c r="BI52" s="287">
        <v>17165</v>
      </c>
      <c r="BJ52" s="287">
        <v>6349</v>
      </c>
      <c r="BK52" s="287">
        <v>6869</v>
      </c>
      <c r="BL52" s="287">
        <v>6755</v>
      </c>
      <c r="BM52" s="287">
        <v>8271</v>
      </c>
      <c r="BN52" s="287">
        <v>4660</v>
      </c>
      <c r="BO52" s="287">
        <v>3244</v>
      </c>
      <c r="BP52" s="287">
        <v>3690</v>
      </c>
      <c r="BQ52" s="287">
        <v>3523</v>
      </c>
      <c r="BR52" s="287">
        <v>3354</v>
      </c>
      <c r="BS52" s="287">
        <v>3361</v>
      </c>
      <c r="BT52" s="287">
        <v>5434</v>
      </c>
      <c r="BU52" s="287">
        <v>1367</v>
      </c>
      <c r="BV52" s="287">
        <v>13644</v>
      </c>
      <c r="BW52" s="287">
        <v>776</v>
      </c>
      <c r="BX52" s="287">
        <v>5570</v>
      </c>
      <c r="BY52" s="287">
        <v>7183</v>
      </c>
      <c r="BZ52" s="287">
        <v>4491</v>
      </c>
      <c r="CA52" s="287">
        <v>803</v>
      </c>
      <c r="CB52" s="287">
        <v>4070</v>
      </c>
      <c r="CC52" s="287">
        <v>3663</v>
      </c>
      <c r="CD52" s="287">
        <v>12575</v>
      </c>
      <c r="CE52" s="287">
        <v>3674</v>
      </c>
      <c r="CF52" s="287">
        <v>3676</v>
      </c>
      <c r="CG52" s="287">
        <v>7602</v>
      </c>
      <c r="CH52" s="287">
        <v>1012</v>
      </c>
      <c r="CI52" s="375"/>
      <c r="CJ52" s="2"/>
      <c r="CK52" s="595"/>
      <c r="CL52" s="44" t="s">
        <v>102</v>
      </c>
      <c r="CN52" s="294">
        <v>52</v>
      </c>
    </row>
    <row r="53" spans="1:92" ht="12.75">
      <c r="A53" s="281" t="s">
        <v>48</v>
      </c>
      <c r="B53" s="287">
        <v>209099</v>
      </c>
      <c r="C53" s="287">
        <v>15051</v>
      </c>
      <c r="D53" s="287">
        <v>4673</v>
      </c>
      <c r="E53" s="287">
        <v>6123</v>
      </c>
      <c r="F53" s="287">
        <v>14359</v>
      </c>
      <c r="G53" s="287">
        <v>11876</v>
      </c>
      <c r="H53" s="287">
        <v>21269</v>
      </c>
      <c r="I53" s="287">
        <v>49318</v>
      </c>
      <c r="J53" s="287">
        <v>12777</v>
      </c>
      <c r="K53" s="287">
        <v>23287</v>
      </c>
      <c r="L53" s="287">
        <v>31896</v>
      </c>
      <c r="M53" s="287">
        <v>793</v>
      </c>
      <c r="N53" s="287">
        <v>868</v>
      </c>
      <c r="O53" s="287">
        <v>15798</v>
      </c>
      <c r="P53" s="287">
        <v>1011</v>
      </c>
      <c r="Q53" s="286">
        <v>7665</v>
      </c>
      <c r="R53" s="287">
        <v>10157</v>
      </c>
      <c r="S53" s="287">
        <v>4517</v>
      </c>
      <c r="T53" s="287">
        <v>3587</v>
      </c>
      <c r="U53" s="287">
        <v>2058</v>
      </c>
      <c r="V53" s="287">
        <v>6123</v>
      </c>
      <c r="W53" s="287">
        <v>5439</v>
      </c>
      <c r="X53" s="287">
        <v>4926</v>
      </c>
      <c r="Y53" s="287">
        <v>4731</v>
      </c>
      <c r="Z53" s="287">
        <v>4144</v>
      </c>
      <c r="AA53" s="287">
        <v>4061</v>
      </c>
      <c r="AB53" s="287">
        <v>17175</v>
      </c>
      <c r="AC53" s="287">
        <v>1011</v>
      </c>
      <c r="AD53" s="287">
        <v>6228</v>
      </c>
      <c r="AE53" s="287">
        <v>14359</v>
      </c>
      <c r="AF53" s="287">
        <v>22722</v>
      </c>
      <c r="AG53" s="287">
        <v>9190</v>
      </c>
      <c r="AH53" s="287">
        <v>3432</v>
      </c>
      <c r="AI53" s="287">
        <v>3449</v>
      </c>
      <c r="AJ53" s="287">
        <v>3447</v>
      </c>
      <c r="AK53" s="287">
        <v>5533</v>
      </c>
      <c r="AL53" s="287">
        <v>13291</v>
      </c>
      <c r="AM53" s="287">
        <v>793</v>
      </c>
      <c r="AN53" s="287">
        <v>5842</v>
      </c>
      <c r="AO53" s="287">
        <v>7408</v>
      </c>
      <c r="AP53" s="287">
        <v>4673</v>
      </c>
      <c r="AQ53" s="287">
        <v>868</v>
      </c>
      <c r="AR53" s="287">
        <v>4592</v>
      </c>
      <c r="AS53" s="287">
        <v>13133</v>
      </c>
      <c r="AT53" s="287">
        <v>3590</v>
      </c>
      <c r="AU53" s="287">
        <v>3827</v>
      </c>
      <c r="AV53" s="341">
        <v>7128</v>
      </c>
      <c r="AW53" s="287">
        <v>7665</v>
      </c>
      <c r="AX53" s="287">
        <v>10157</v>
      </c>
      <c r="AY53" s="287">
        <v>4517</v>
      </c>
      <c r="AZ53" s="287">
        <v>3587</v>
      </c>
      <c r="BA53" s="287">
        <v>2058</v>
      </c>
      <c r="BB53" s="287">
        <v>6123</v>
      </c>
      <c r="BC53" s="287">
        <v>5439</v>
      </c>
      <c r="BD53" s="287">
        <v>5724</v>
      </c>
      <c r="BE53" s="287">
        <v>4926</v>
      </c>
      <c r="BF53" s="287">
        <v>4731</v>
      </c>
      <c r="BG53" s="287">
        <v>4144</v>
      </c>
      <c r="BH53" s="287">
        <v>4061</v>
      </c>
      <c r="BI53" s="287">
        <v>17175</v>
      </c>
      <c r="BJ53" s="287">
        <v>6228</v>
      </c>
      <c r="BK53" s="287">
        <v>7062</v>
      </c>
      <c r="BL53" s="287">
        <v>6979</v>
      </c>
      <c r="BM53" s="287">
        <v>8681</v>
      </c>
      <c r="BN53" s="287">
        <v>4841</v>
      </c>
      <c r="BO53" s="287">
        <v>3432</v>
      </c>
      <c r="BP53" s="287">
        <v>3794</v>
      </c>
      <c r="BQ53" s="287">
        <v>3909</v>
      </c>
      <c r="BR53" s="287">
        <v>3449</v>
      </c>
      <c r="BS53" s="287">
        <v>3447</v>
      </c>
      <c r="BT53" s="287">
        <v>5533</v>
      </c>
      <c r="BU53" s="287">
        <v>1572</v>
      </c>
      <c r="BV53" s="287">
        <v>13291</v>
      </c>
      <c r="BW53" s="287">
        <v>793</v>
      </c>
      <c r="BX53" s="287">
        <v>5842</v>
      </c>
      <c r="BY53" s="287">
        <v>7408</v>
      </c>
      <c r="BZ53" s="287">
        <v>4673</v>
      </c>
      <c r="CA53" s="287">
        <v>868</v>
      </c>
      <c r="CB53" s="287">
        <v>4592</v>
      </c>
      <c r="CC53" s="287">
        <v>3709</v>
      </c>
      <c r="CD53" s="287">
        <v>13133</v>
      </c>
      <c r="CE53" s="287">
        <v>3590</v>
      </c>
      <c r="CF53" s="287">
        <v>3827</v>
      </c>
      <c r="CG53" s="287">
        <v>7128</v>
      </c>
      <c r="CH53" s="287">
        <v>1011</v>
      </c>
      <c r="CI53" s="375"/>
      <c r="CJ53" s="2"/>
      <c r="CK53" s="595"/>
      <c r="CL53" s="44" t="s">
        <v>102</v>
      </c>
      <c r="CN53" s="294">
        <v>53</v>
      </c>
    </row>
    <row r="54" spans="1:92" ht="12.75">
      <c r="A54" s="281" t="s">
        <v>49</v>
      </c>
      <c r="B54" s="287">
        <v>188853</v>
      </c>
      <c r="C54" s="287">
        <v>13886</v>
      </c>
      <c r="D54" s="287">
        <v>4460</v>
      </c>
      <c r="E54" s="287">
        <v>5701</v>
      </c>
      <c r="F54" s="287">
        <v>12945</v>
      </c>
      <c r="G54" s="287">
        <v>10186</v>
      </c>
      <c r="H54" s="287">
        <v>19690</v>
      </c>
      <c r="I54" s="287">
        <v>43812</v>
      </c>
      <c r="J54" s="287">
        <v>11970</v>
      </c>
      <c r="K54" s="287">
        <v>21190</v>
      </c>
      <c r="L54" s="287">
        <v>28203</v>
      </c>
      <c r="M54" s="287">
        <v>787</v>
      </c>
      <c r="N54" s="287">
        <v>774</v>
      </c>
      <c r="O54" s="287">
        <v>14297</v>
      </c>
      <c r="P54" s="287">
        <v>952</v>
      </c>
      <c r="Q54" s="286">
        <v>7276</v>
      </c>
      <c r="R54" s="287">
        <v>9298</v>
      </c>
      <c r="S54" s="287">
        <v>4183</v>
      </c>
      <c r="T54" s="287">
        <v>3379</v>
      </c>
      <c r="U54" s="287">
        <v>1840</v>
      </c>
      <c r="V54" s="287">
        <v>5701</v>
      </c>
      <c r="W54" s="287">
        <v>4854</v>
      </c>
      <c r="X54" s="287">
        <v>4430</v>
      </c>
      <c r="Y54" s="287">
        <v>4438</v>
      </c>
      <c r="Z54" s="287">
        <v>3677</v>
      </c>
      <c r="AA54" s="287">
        <v>3606</v>
      </c>
      <c r="AB54" s="287">
        <v>15230</v>
      </c>
      <c r="AC54" s="287">
        <v>952</v>
      </c>
      <c r="AD54" s="287">
        <v>5342</v>
      </c>
      <c r="AE54" s="287">
        <v>12945</v>
      </c>
      <c r="AF54" s="287">
        <v>19865</v>
      </c>
      <c r="AG54" s="287">
        <v>8591</v>
      </c>
      <c r="AH54" s="287">
        <v>3115</v>
      </c>
      <c r="AI54" s="287">
        <v>3164</v>
      </c>
      <c r="AJ54" s="287">
        <v>3116</v>
      </c>
      <c r="AK54" s="287">
        <v>5131</v>
      </c>
      <c r="AL54" s="287">
        <v>11966</v>
      </c>
      <c r="AM54" s="287">
        <v>787</v>
      </c>
      <c r="AN54" s="287">
        <v>5260</v>
      </c>
      <c r="AO54" s="287">
        <v>6387</v>
      </c>
      <c r="AP54" s="287">
        <v>4460</v>
      </c>
      <c r="AQ54" s="287">
        <v>774</v>
      </c>
      <c r="AR54" s="287">
        <v>4325</v>
      </c>
      <c r="AS54" s="287">
        <v>12146</v>
      </c>
      <c r="AT54" s="287">
        <v>3004</v>
      </c>
      <c r="AU54" s="287">
        <v>3479</v>
      </c>
      <c r="AV54" s="341">
        <v>6132</v>
      </c>
      <c r="AW54" s="287">
        <v>7276</v>
      </c>
      <c r="AX54" s="287">
        <v>9298</v>
      </c>
      <c r="AY54" s="287">
        <v>4183</v>
      </c>
      <c r="AZ54" s="287">
        <v>3379</v>
      </c>
      <c r="BA54" s="287">
        <v>1840</v>
      </c>
      <c r="BB54" s="287">
        <v>5701</v>
      </c>
      <c r="BC54" s="287">
        <v>4854</v>
      </c>
      <c r="BD54" s="287">
        <v>5135</v>
      </c>
      <c r="BE54" s="287">
        <v>4430</v>
      </c>
      <c r="BF54" s="287">
        <v>4438</v>
      </c>
      <c r="BG54" s="287">
        <v>3677</v>
      </c>
      <c r="BH54" s="287">
        <v>3606</v>
      </c>
      <c r="BI54" s="287">
        <v>15230</v>
      </c>
      <c r="BJ54" s="287">
        <v>5342</v>
      </c>
      <c r="BK54" s="287">
        <v>6051</v>
      </c>
      <c r="BL54" s="287">
        <v>6046</v>
      </c>
      <c r="BM54" s="287">
        <v>7768</v>
      </c>
      <c r="BN54" s="287">
        <v>4299</v>
      </c>
      <c r="BO54" s="287">
        <v>3115</v>
      </c>
      <c r="BP54" s="287">
        <v>3511</v>
      </c>
      <c r="BQ54" s="287">
        <v>3661</v>
      </c>
      <c r="BR54" s="287">
        <v>3164</v>
      </c>
      <c r="BS54" s="287">
        <v>3116</v>
      </c>
      <c r="BT54" s="287">
        <v>5131</v>
      </c>
      <c r="BU54" s="287">
        <v>1488</v>
      </c>
      <c r="BV54" s="287">
        <v>11966</v>
      </c>
      <c r="BW54" s="287">
        <v>787</v>
      </c>
      <c r="BX54" s="287">
        <v>5260</v>
      </c>
      <c r="BY54" s="287">
        <v>6387</v>
      </c>
      <c r="BZ54" s="287">
        <v>4460</v>
      </c>
      <c r="CA54" s="287">
        <v>774</v>
      </c>
      <c r="CB54" s="287">
        <v>4325</v>
      </c>
      <c r="CC54" s="287">
        <v>3442</v>
      </c>
      <c r="CD54" s="287">
        <v>12146</v>
      </c>
      <c r="CE54" s="287">
        <v>3004</v>
      </c>
      <c r="CF54" s="287">
        <v>3479</v>
      </c>
      <c r="CG54" s="287">
        <v>6132</v>
      </c>
      <c r="CH54" s="287">
        <v>952</v>
      </c>
      <c r="CI54" s="375"/>
      <c r="CJ54" s="2"/>
      <c r="CK54" s="595"/>
      <c r="CL54" s="44" t="s">
        <v>102</v>
      </c>
      <c r="CN54" s="294">
        <v>54</v>
      </c>
    </row>
    <row r="55" spans="1:92" ht="12.75">
      <c r="A55" s="281" t="s">
        <v>50</v>
      </c>
      <c r="B55" s="287">
        <v>165873</v>
      </c>
      <c r="C55" s="287">
        <v>12576</v>
      </c>
      <c r="D55" s="287">
        <v>3936</v>
      </c>
      <c r="E55" s="287">
        <v>5370</v>
      </c>
      <c r="F55" s="287">
        <v>11725</v>
      </c>
      <c r="G55" s="287">
        <v>9435</v>
      </c>
      <c r="H55" s="287">
        <v>17714</v>
      </c>
      <c r="I55" s="287">
        <v>36187</v>
      </c>
      <c r="J55" s="287">
        <v>11412</v>
      </c>
      <c r="K55" s="287">
        <v>18212</v>
      </c>
      <c r="L55" s="287">
        <v>23994</v>
      </c>
      <c r="M55" s="287">
        <v>702</v>
      </c>
      <c r="N55" s="287">
        <v>767</v>
      </c>
      <c r="O55" s="287">
        <v>12928</v>
      </c>
      <c r="P55" s="287">
        <v>915</v>
      </c>
      <c r="Q55" s="286">
        <v>6124</v>
      </c>
      <c r="R55" s="287">
        <v>8659</v>
      </c>
      <c r="S55" s="287">
        <v>3870</v>
      </c>
      <c r="T55" s="287">
        <v>3251</v>
      </c>
      <c r="U55" s="287">
        <v>1724</v>
      </c>
      <c r="V55" s="287">
        <v>5370</v>
      </c>
      <c r="W55" s="287">
        <v>4039</v>
      </c>
      <c r="X55" s="287">
        <v>3912</v>
      </c>
      <c r="Y55" s="287">
        <v>3709</v>
      </c>
      <c r="Z55" s="287">
        <v>3230</v>
      </c>
      <c r="AA55" s="287">
        <v>2989</v>
      </c>
      <c r="AB55" s="287">
        <v>12758</v>
      </c>
      <c r="AC55" s="287">
        <v>915</v>
      </c>
      <c r="AD55" s="287">
        <v>4881</v>
      </c>
      <c r="AE55" s="287">
        <v>11725</v>
      </c>
      <c r="AF55" s="287">
        <v>15553</v>
      </c>
      <c r="AG55" s="287">
        <v>8161</v>
      </c>
      <c r="AH55" s="287">
        <v>2689</v>
      </c>
      <c r="AI55" s="287">
        <v>2776</v>
      </c>
      <c r="AJ55" s="287">
        <v>2931</v>
      </c>
      <c r="AK55" s="287">
        <v>4664</v>
      </c>
      <c r="AL55" s="287">
        <v>10290</v>
      </c>
      <c r="AM55" s="287">
        <v>702</v>
      </c>
      <c r="AN55" s="287">
        <v>5019</v>
      </c>
      <c r="AO55" s="287">
        <v>5631</v>
      </c>
      <c r="AP55" s="287">
        <v>3936</v>
      </c>
      <c r="AQ55" s="287">
        <v>767</v>
      </c>
      <c r="AR55" s="287">
        <v>4000</v>
      </c>
      <c r="AS55" s="287">
        <v>10463</v>
      </c>
      <c r="AT55" s="287">
        <v>2830</v>
      </c>
      <c r="AU55" s="287">
        <v>3075</v>
      </c>
      <c r="AV55" s="341">
        <v>5230</v>
      </c>
      <c r="AW55" s="287">
        <v>6124</v>
      </c>
      <c r="AX55" s="287">
        <v>8659</v>
      </c>
      <c r="AY55" s="287">
        <v>3870</v>
      </c>
      <c r="AZ55" s="287">
        <v>3251</v>
      </c>
      <c r="BA55" s="287">
        <v>1724</v>
      </c>
      <c r="BB55" s="287">
        <v>5370</v>
      </c>
      <c r="BC55" s="287">
        <v>4039</v>
      </c>
      <c r="BD55" s="287">
        <v>4466</v>
      </c>
      <c r="BE55" s="287">
        <v>3912</v>
      </c>
      <c r="BF55" s="287">
        <v>3709</v>
      </c>
      <c r="BG55" s="287">
        <v>3230</v>
      </c>
      <c r="BH55" s="287">
        <v>2989</v>
      </c>
      <c r="BI55" s="287">
        <v>12758</v>
      </c>
      <c r="BJ55" s="287">
        <v>4881</v>
      </c>
      <c r="BK55" s="287">
        <v>4733</v>
      </c>
      <c r="BL55" s="287">
        <v>4784</v>
      </c>
      <c r="BM55" s="287">
        <v>6036</v>
      </c>
      <c r="BN55" s="287">
        <v>4113</v>
      </c>
      <c r="BO55" s="287">
        <v>2689</v>
      </c>
      <c r="BP55" s="287">
        <v>3146</v>
      </c>
      <c r="BQ55" s="287">
        <v>3569</v>
      </c>
      <c r="BR55" s="287">
        <v>2776</v>
      </c>
      <c r="BS55" s="287">
        <v>2931</v>
      </c>
      <c r="BT55" s="287">
        <v>4664</v>
      </c>
      <c r="BU55" s="287">
        <v>1395</v>
      </c>
      <c r="BV55" s="287">
        <v>10290</v>
      </c>
      <c r="BW55" s="287">
        <v>702</v>
      </c>
      <c r="BX55" s="287">
        <v>5019</v>
      </c>
      <c r="BY55" s="287">
        <v>5631</v>
      </c>
      <c r="BZ55" s="287">
        <v>3936</v>
      </c>
      <c r="CA55" s="287">
        <v>767</v>
      </c>
      <c r="CB55" s="287">
        <v>4000</v>
      </c>
      <c r="CC55" s="287">
        <v>3197</v>
      </c>
      <c r="CD55" s="287">
        <v>10463</v>
      </c>
      <c r="CE55" s="287">
        <v>2830</v>
      </c>
      <c r="CF55" s="287">
        <v>3075</v>
      </c>
      <c r="CG55" s="287">
        <v>5230</v>
      </c>
      <c r="CH55" s="287">
        <v>915</v>
      </c>
      <c r="CI55" s="375"/>
      <c r="CJ55" s="2"/>
      <c r="CK55" s="595"/>
      <c r="CL55" s="44" t="s">
        <v>102</v>
      </c>
      <c r="CN55" s="294">
        <v>55</v>
      </c>
    </row>
    <row r="56" spans="1:92" ht="12.75">
      <c r="A56" s="281" t="s">
        <v>51</v>
      </c>
      <c r="B56" s="287">
        <v>167917</v>
      </c>
      <c r="C56" s="287">
        <v>13523</v>
      </c>
      <c r="D56" s="287">
        <v>4407</v>
      </c>
      <c r="E56" s="287">
        <v>5896</v>
      </c>
      <c r="F56" s="287">
        <v>12740</v>
      </c>
      <c r="G56" s="287">
        <v>9675</v>
      </c>
      <c r="H56" s="287">
        <v>17584</v>
      </c>
      <c r="I56" s="287">
        <v>34055</v>
      </c>
      <c r="J56" s="287">
        <v>11812</v>
      </c>
      <c r="K56" s="287">
        <v>17602</v>
      </c>
      <c r="L56" s="287">
        <v>24287</v>
      </c>
      <c r="M56" s="287">
        <v>715</v>
      </c>
      <c r="N56" s="287">
        <v>691</v>
      </c>
      <c r="O56" s="287">
        <v>13970</v>
      </c>
      <c r="P56" s="287">
        <v>960</v>
      </c>
      <c r="Q56" s="286">
        <v>6095</v>
      </c>
      <c r="R56" s="287">
        <v>8390</v>
      </c>
      <c r="S56" s="287">
        <v>4295</v>
      </c>
      <c r="T56" s="287">
        <v>3719</v>
      </c>
      <c r="U56" s="287">
        <v>1770</v>
      </c>
      <c r="V56" s="287">
        <v>5896</v>
      </c>
      <c r="W56" s="287">
        <v>4352</v>
      </c>
      <c r="X56" s="287">
        <v>4240</v>
      </c>
      <c r="Y56" s="287">
        <v>3730</v>
      </c>
      <c r="Z56" s="287">
        <v>3225</v>
      </c>
      <c r="AA56" s="287">
        <v>2907</v>
      </c>
      <c r="AB56" s="287">
        <v>12924</v>
      </c>
      <c r="AC56" s="287">
        <v>960</v>
      </c>
      <c r="AD56" s="287">
        <v>4969</v>
      </c>
      <c r="AE56" s="287">
        <v>12740</v>
      </c>
      <c r="AF56" s="287">
        <v>13936</v>
      </c>
      <c r="AG56" s="287">
        <v>8093</v>
      </c>
      <c r="AH56" s="287">
        <v>2680</v>
      </c>
      <c r="AI56" s="287">
        <v>2923</v>
      </c>
      <c r="AJ56" s="287">
        <v>3099</v>
      </c>
      <c r="AK56" s="287">
        <v>5056</v>
      </c>
      <c r="AL56" s="287">
        <v>9933</v>
      </c>
      <c r="AM56" s="287">
        <v>715</v>
      </c>
      <c r="AN56" s="287">
        <v>5323</v>
      </c>
      <c r="AO56" s="287">
        <v>5480</v>
      </c>
      <c r="AP56" s="287">
        <v>4407</v>
      </c>
      <c r="AQ56" s="287">
        <v>691</v>
      </c>
      <c r="AR56" s="287">
        <v>4227</v>
      </c>
      <c r="AS56" s="287">
        <v>10061</v>
      </c>
      <c r="AT56" s="287">
        <v>2936</v>
      </c>
      <c r="AU56" s="287">
        <v>2930</v>
      </c>
      <c r="AV56" s="341">
        <v>5215</v>
      </c>
      <c r="AW56" s="287">
        <v>6095</v>
      </c>
      <c r="AX56" s="287">
        <v>8390</v>
      </c>
      <c r="AY56" s="287">
        <v>4295</v>
      </c>
      <c r="AZ56" s="287">
        <v>3719</v>
      </c>
      <c r="BA56" s="287">
        <v>1770</v>
      </c>
      <c r="BB56" s="287">
        <v>5896</v>
      </c>
      <c r="BC56" s="287">
        <v>4352</v>
      </c>
      <c r="BD56" s="287">
        <v>4944</v>
      </c>
      <c r="BE56" s="287">
        <v>4240</v>
      </c>
      <c r="BF56" s="287">
        <v>3730</v>
      </c>
      <c r="BG56" s="287">
        <v>3225</v>
      </c>
      <c r="BH56" s="287">
        <v>2907</v>
      </c>
      <c r="BI56" s="287">
        <v>12924</v>
      </c>
      <c r="BJ56" s="287">
        <v>4969</v>
      </c>
      <c r="BK56" s="287">
        <v>4401</v>
      </c>
      <c r="BL56" s="287">
        <v>4286</v>
      </c>
      <c r="BM56" s="287">
        <v>5249</v>
      </c>
      <c r="BN56" s="287">
        <v>4424</v>
      </c>
      <c r="BO56" s="287">
        <v>2680</v>
      </c>
      <c r="BP56" s="287">
        <v>3372</v>
      </c>
      <c r="BQ56" s="287">
        <v>3612</v>
      </c>
      <c r="BR56" s="287">
        <v>2923</v>
      </c>
      <c r="BS56" s="287">
        <v>3099</v>
      </c>
      <c r="BT56" s="287">
        <v>5056</v>
      </c>
      <c r="BU56" s="287">
        <v>1490</v>
      </c>
      <c r="BV56" s="287">
        <v>9933</v>
      </c>
      <c r="BW56" s="287">
        <v>715</v>
      </c>
      <c r="BX56" s="287">
        <v>5323</v>
      </c>
      <c r="BY56" s="287">
        <v>5480</v>
      </c>
      <c r="BZ56" s="287">
        <v>4407</v>
      </c>
      <c r="CA56" s="287">
        <v>691</v>
      </c>
      <c r="CB56" s="287">
        <v>4227</v>
      </c>
      <c r="CC56" s="287">
        <v>2991</v>
      </c>
      <c r="CD56" s="287">
        <v>10061</v>
      </c>
      <c r="CE56" s="287">
        <v>2936</v>
      </c>
      <c r="CF56" s="287">
        <v>2930</v>
      </c>
      <c r="CG56" s="287">
        <v>5215</v>
      </c>
      <c r="CH56" s="287">
        <v>960</v>
      </c>
      <c r="CI56" s="375"/>
      <c r="CJ56" s="2"/>
      <c r="CK56" s="595"/>
      <c r="CL56" s="44" t="s">
        <v>102</v>
      </c>
      <c r="CN56" s="294">
        <v>56</v>
      </c>
    </row>
    <row r="57" spans="1:92" ht="12.75">
      <c r="A57" s="281" t="s">
        <v>52</v>
      </c>
      <c r="B57" s="287">
        <v>134380</v>
      </c>
      <c r="C57" s="287">
        <v>11127</v>
      </c>
      <c r="D57" s="287">
        <v>3536</v>
      </c>
      <c r="E57" s="287">
        <v>5083</v>
      </c>
      <c r="F57" s="287">
        <v>10074</v>
      </c>
      <c r="G57" s="287">
        <v>7783</v>
      </c>
      <c r="H57" s="287">
        <v>13173</v>
      </c>
      <c r="I57" s="287">
        <v>27893</v>
      </c>
      <c r="J57" s="287">
        <v>9352</v>
      </c>
      <c r="K57" s="287">
        <v>14624</v>
      </c>
      <c r="L57" s="287">
        <v>18477</v>
      </c>
      <c r="M57" s="287">
        <v>644</v>
      </c>
      <c r="N57" s="287">
        <v>622</v>
      </c>
      <c r="O57" s="287">
        <v>11158</v>
      </c>
      <c r="P57" s="287">
        <v>834</v>
      </c>
      <c r="Q57" s="286">
        <v>4469</v>
      </c>
      <c r="R57" s="287">
        <v>6154</v>
      </c>
      <c r="S57" s="287">
        <v>3311</v>
      </c>
      <c r="T57" s="287">
        <v>2839</v>
      </c>
      <c r="U57" s="287">
        <v>1404</v>
      </c>
      <c r="V57" s="287">
        <v>5083</v>
      </c>
      <c r="W57" s="287">
        <v>3425</v>
      </c>
      <c r="X57" s="287">
        <v>3388</v>
      </c>
      <c r="Y57" s="287">
        <v>3059</v>
      </c>
      <c r="Z57" s="287">
        <v>2676</v>
      </c>
      <c r="AA57" s="287">
        <v>2424</v>
      </c>
      <c r="AB57" s="287">
        <v>9457</v>
      </c>
      <c r="AC57" s="287">
        <v>834</v>
      </c>
      <c r="AD57" s="287">
        <v>3989</v>
      </c>
      <c r="AE57" s="287">
        <v>10074</v>
      </c>
      <c r="AF57" s="287">
        <v>11486</v>
      </c>
      <c r="AG57" s="287">
        <v>6513</v>
      </c>
      <c r="AH57" s="287">
        <v>2204</v>
      </c>
      <c r="AI57" s="287">
        <v>2179</v>
      </c>
      <c r="AJ57" s="287">
        <v>2550</v>
      </c>
      <c r="AK57" s="287">
        <v>4140</v>
      </c>
      <c r="AL57" s="287">
        <v>8208</v>
      </c>
      <c r="AM57" s="287">
        <v>644</v>
      </c>
      <c r="AN57" s="287">
        <v>4422</v>
      </c>
      <c r="AO57" s="287">
        <v>4495</v>
      </c>
      <c r="AP57" s="287">
        <v>3536</v>
      </c>
      <c r="AQ57" s="287">
        <v>622</v>
      </c>
      <c r="AR57" s="287">
        <v>3599</v>
      </c>
      <c r="AS57" s="287">
        <v>8253</v>
      </c>
      <c r="AT57" s="287">
        <v>2390</v>
      </c>
      <c r="AU57" s="287">
        <v>2388</v>
      </c>
      <c r="AV57" s="341">
        <v>4165</v>
      </c>
      <c r="AW57" s="287">
        <v>4469</v>
      </c>
      <c r="AX57" s="287">
        <v>6154</v>
      </c>
      <c r="AY57" s="287">
        <v>3311</v>
      </c>
      <c r="AZ57" s="287">
        <v>2839</v>
      </c>
      <c r="BA57" s="287">
        <v>1404</v>
      </c>
      <c r="BB57" s="287">
        <v>5083</v>
      </c>
      <c r="BC57" s="287">
        <v>3425</v>
      </c>
      <c r="BD57" s="287">
        <v>3767</v>
      </c>
      <c r="BE57" s="287">
        <v>3388</v>
      </c>
      <c r="BF57" s="287">
        <v>3059</v>
      </c>
      <c r="BG57" s="287">
        <v>2676</v>
      </c>
      <c r="BH57" s="287">
        <v>2424</v>
      </c>
      <c r="BI57" s="287">
        <v>9457</v>
      </c>
      <c r="BJ57" s="287">
        <v>3989</v>
      </c>
      <c r="BK57" s="287">
        <v>3746</v>
      </c>
      <c r="BL57" s="287">
        <v>3524</v>
      </c>
      <c r="BM57" s="287">
        <v>4216</v>
      </c>
      <c r="BN57" s="287">
        <v>3555</v>
      </c>
      <c r="BO57" s="287">
        <v>2204</v>
      </c>
      <c r="BP57" s="287">
        <v>2752</v>
      </c>
      <c r="BQ57" s="287">
        <v>2853</v>
      </c>
      <c r="BR57" s="287">
        <v>2179</v>
      </c>
      <c r="BS57" s="287">
        <v>2550</v>
      </c>
      <c r="BT57" s="287">
        <v>4140</v>
      </c>
      <c r="BU57" s="287">
        <v>1213</v>
      </c>
      <c r="BV57" s="287">
        <v>8208</v>
      </c>
      <c r="BW57" s="287">
        <v>644</v>
      </c>
      <c r="BX57" s="287">
        <v>4422</v>
      </c>
      <c r="BY57" s="287">
        <v>4495</v>
      </c>
      <c r="BZ57" s="287">
        <v>3536</v>
      </c>
      <c r="CA57" s="287">
        <v>622</v>
      </c>
      <c r="CB57" s="287">
        <v>3599</v>
      </c>
      <c r="CC57" s="287">
        <v>2447</v>
      </c>
      <c r="CD57" s="287">
        <v>8253</v>
      </c>
      <c r="CE57" s="287">
        <v>2390</v>
      </c>
      <c r="CF57" s="287">
        <v>2388</v>
      </c>
      <c r="CG57" s="287">
        <v>4165</v>
      </c>
      <c r="CH57" s="287">
        <v>834</v>
      </c>
      <c r="CI57" s="375"/>
      <c r="CJ57" s="2"/>
      <c r="CK57" s="595"/>
      <c r="CL57" s="44" t="s">
        <v>102</v>
      </c>
      <c r="CN57" s="294">
        <v>57</v>
      </c>
    </row>
    <row r="58" spans="1:92" ht="12.75">
      <c r="A58" s="281" t="s">
        <v>53</v>
      </c>
      <c r="B58" s="287">
        <v>119364</v>
      </c>
      <c r="C58" s="287">
        <v>9480</v>
      </c>
      <c r="D58" s="287">
        <v>3053</v>
      </c>
      <c r="E58" s="287">
        <v>4279</v>
      </c>
      <c r="F58" s="287">
        <v>8504</v>
      </c>
      <c r="G58" s="287">
        <v>6827</v>
      </c>
      <c r="H58" s="287">
        <v>11516</v>
      </c>
      <c r="I58" s="287">
        <v>26214</v>
      </c>
      <c r="J58" s="287">
        <v>8076</v>
      </c>
      <c r="K58" s="287">
        <v>13092</v>
      </c>
      <c r="L58" s="287">
        <v>16537</v>
      </c>
      <c r="M58" s="287">
        <v>543</v>
      </c>
      <c r="N58" s="287">
        <v>456</v>
      </c>
      <c r="O58" s="287">
        <v>10043</v>
      </c>
      <c r="P58" s="287">
        <v>744</v>
      </c>
      <c r="Q58" s="286">
        <v>4306</v>
      </c>
      <c r="R58" s="287">
        <v>5077</v>
      </c>
      <c r="S58" s="287">
        <v>2887</v>
      </c>
      <c r="T58" s="287">
        <v>2583</v>
      </c>
      <c r="U58" s="287">
        <v>1172</v>
      </c>
      <c r="V58" s="287">
        <v>4279</v>
      </c>
      <c r="W58" s="287">
        <v>3414</v>
      </c>
      <c r="X58" s="287">
        <v>2875</v>
      </c>
      <c r="Y58" s="287">
        <v>2720</v>
      </c>
      <c r="Z58" s="287">
        <v>2306</v>
      </c>
      <c r="AA58" s="287">
        <v>2170</v>
      </c>
      <c r="AB58" s="287">
        <v>9047</v>
      </c>
      <c r="AC58" s="287">
        <v>744</v>
      </c>
      <c r="AD58" s="287">
        <v>3532</v>
      </c>
      <c r="AE58" s="287">
        <v>8504</v>
      </c>
      <c r="AF58" s="287">
        <v>11456</v>
      </c>
      <c r="AG58" s="287">
        <v>5493</v>
      </c>
      <c r="AH58" s="287">
        <v>2049</v>
      </c>
      <c r="AI58" s="287">
        <v>1864</v>
      </c>
      <c r="AJ58" s="287">
        <v>2133</v>
      </c>
      <c r="AK58" s="287">
        <v>3466</v>
      </c>
      <c r="AL58" s="287">
        <v>7408</v>
      </c>
      <c r="AM58" s="287">
        <v>543</v>
      </c>
      <c r="AN58" s="287">
        <v>3742</v>
      </c>
      <c r="AO58" s="287">
        <v>4087</v>
      </c>
      <c r="AP58" s="287">
        <v>3053</v>
      </c>
      <c r="AQ58" s="287">
        <v>456</v>
      </c>
      <c r="AR58" s="287">
        <v>3139</v>
      </c>
      <c r="AS58" s="287">
        <v>7340</v>
      </c>
      <c r="AT58" s="287">
        <v>2123</v>
      </c>
      <c r="AU58" s="287">
        <v>2076</v>
      </c>
      <c r="AV58" s="341">
        <v>3320</v>
      </c>
      <c r="AW58" s="287">
        <v>4306</v>
      </c>
      <c r="AX58" s="287">
        <v>5077</v>
      </c>
      <c r="AY58" s="287">
        <v>2887</v>
      </c>
      <c r="AZ58" s="287">
        <v>2583</v>
      </c>
      <c r="BA58" s="287">
        <v>1172</v>
      </c>
      <c r="BB58" s="287">
        <v>4279</v>
      </c>
      <c r="BC58" s="287">
        <v>3414</v>
      </c>
      <c r="BD58" s="287">
        <v>3052</v>
      </c>
      <c r="BE58" s="287">
        <v>2875</v>
      </c>
      <c r="BF58" s="287">
        <v>2720</v>
      </c>
      <c r="BG58" s="287">
        <v>2306</v>
      </c>
      <c r="BH58" s="287">
        <v>2170</v>
      </c>
      <c r="BI58" s="287">
        <v>9047</v>
      </c>
      <c r="BJ58" s="287">
        <v>3532</v>
      </c>
      <c r="BK58" s="287">
        <v>3739</v>
      </c>
      <c r="BL58" s="287">
        <v>3503</v>
      </c>
      <c r="BM58" s="287">
        <v>4214</v>
      </c>
      <c r="BN58" s="287">
        <v>3030</v>
      </c>
      <c r="BO58" s="287">
        <v>2049</v>
      </c>
      <c r="BP58" s="287">
        <v>2422</v>
      </c>
      <c r="BQ58" s="287">
        <v>2259</v>
      </c>
      <c r="BR58" s="287">
        <v>1864</v>
      </c>
      <c r="BS58" s="287">
        <v>2133</v>
      </c>
      <c r="BT58" s="287">
        <v>3466</v>
      </c>
      <c r="BU58" s="287">
        <v>1150</v>
      </c>
      <c r="BV58" s="287">
        <v>7408</v>
      </c>
      <c r="BW58" s="287">
        <v>543</v>
      </c>
      <c r="BX58" s="287">
        <v>3742</v>
      </c>
      <c r="BY58" s="287">
        <v>4087</v>
      </c>
      <c r="BZ58" s="287">
        <v>3053</v>
      </c>
      <c r="CA58" s="287">
        <v>456</v>
      </c>
      <c r="CB58" s="287">
        <v>3139</v>
      </c>
      <c r="CC58" s="287">
        <v>2084</v>
      </c>
      <c r="CD58" s="287">
        <v>7340</v>
      </c>
      <c r="CE58" s="287">
        <v>2123</v>
      </c>
      <c r="CF58" s="287">
        <v>2076</v>
      </c>
      <c r="CG58" s="287">
        <v>3320</v>
      </c>
      <c r="CH58" s="287">
        <v>744</v>
      </c>
      <c r="CI58" s="375"/>
      <c r="CJ58" s="2"/>
      <c r="CK58" s="595"/>
      <c r="CL58" s="44" t="s">
        <v>102</v>
      </c>
      <c r="CN58" s="294">
        <v>58</v>
      </c>
    </row>
    <row r="59" spans="1:92" ht="12.75">
      <c r="A59" s="281" t="s">
        <v>54</v>
      </c>
      <c r="B59" s="287">
        <v>101222</v>
      </c>
      <c r="C59" s="287">
        <v>8007</v>
      </c>
      <c r="D59" s="287">
        <v>2502</v>
      </c>
      <c r="E59" s="287">
        <v>3546</v>
      </c>
      <c r="F59" s="287">
        <v>6847</v>
      </c>
      <c r="G59" s="287">
        <v>5322</v>
      </c>
      <c r="H59" s="287">
        <v>10018</v>
      </c>
      <c r="I59" s="287">
        <v>23586</v>
      </c>
      <c r="J59" s="287">
        <v>6577</v>
      </c>
      <c r="K59" s="287">
        <v>10417</v>
      </c>
      <c r="L59" s="287">
        <v>14274</v>
      </c>
      <c r="M59" s="287">
        <v>397</v>
      </c>
      <c r="N59" s="287">
        <v>369</v>
      </c>
      <c r="O59" s="287">
        <v>8739</v>
      </c>
      <c r="P59" s="287">
        <v>621</v>
      </c>
      <c r="Q59" s="286">
        <v>3951</v>
      </c>
      <c r="R59" s="287">
        <v>4098</v>
      </c>
      <c r="S59" s="287">
        <v>2537</v>
      </c>
      <c r="T59" s="287">
        <v>2103</v>
      </c>
      <c r="U59" s="287">
        <v>800</v>
      </c>
      <c r="V59" s="287">
        <v>3546</v>
      </c>
      <c r="W59" s="287">
        <v>3118</v>
      </c>
      <c r="X59" s="287">
        <v>2440</v>
      </c>
      <c r="Y59" s="287">
        <v>2267</v>
      </c>
      <c r="Z59" s="287">
        <v>1958</v>
      </c>
      <c r="AA59" s="287">
        <v>1970</v>
      </c>
      <c r="AB59" s="287">
        <v>8296</v>
      </c>
      <c r="AC59" s="287">
        <v>621</v>
      </c>
      <c r="AD59" s="287">
        <v>2808</v>
      </c>
      <c r="AE59" s="287">
        <v>6847</v>
      </c>
      <c r="AF59" s="287">
        <v>10981</v>
      </c>
      <c r="AG59" s="287">
        <v>4474</v>
      </c>
      <c r="AH59" s="287">
        <v>1744</v>
      </c>
      <c r="AI59" s="287">
        <v>1527</v>
      </c>
      <c r="AJ59" s="287">
        <v>1969</v>
      </c>
      <c r="AK59" s="287">
        <v>2905</v>
      </c>
      <c r="AL59" s="287">
        <v>5706</v>
      </c>
      <c r="AM59" s="287">
        <v>397</v>
      </c>
      <c r="AN59" s="287">
        <v>3084</v>
      </c>
      <c r="AO59" s="287">
        <v>3342</v>
      </c>
      <c r="AP59" s="287">
        <v>2502</v>
      </c>
      <c r="AQ59" s="287">
        <v>369</v>
      </c>
      <c r="AR59" s="287">
        <v>2662</v>
      </c>
      <c r="AS59" s="287">
        <v>6145</v>
      </c>
      <c r="AT59" s="287">
        <v>1714</v>
      </c>
      <c r="AU59" s="287">
        <v>1848</v>
      </c>
      <c r="AV59" s="341">
        <v>2493</v>
      </c>
      <c r="AW59" s="287">
        <v>3951</v>
      </c>
      <c r="AX59" s="287">
        <v>4098</v>
      </c>
      <c r="AY59" s="287">
        <v>2537</v>
      </c>
      <c r="AZ59" s="287">
        <v>2103</v>
      </c>
      <c r="BA59" s="287">
        <v>800</v>
      </c>
      <c r="BB59" s="287">
        <v>3546</v>
      </c>
      <c r="BC59" s="287">
        <v>3118</v>
      </c>
      <c r="BD59" s="287">
        <v>2432</v>
      </c>
      <c r="BE59" s="287">
        <v>2440</v>
      </c>
      <c r="BF59" s="287">
        <v>2267</v>
      </c>
      <c r="BG59" s="287">
        <v>1958</v>
      </c>
      <c r="BH59" s="287">
        <v>1970</v>
      </c>
      <c r="BI59" s="287">
        <v>8296</v>
      </c>
      <c r="BJ59" s="287">
        <v>2808</v>
      </c>
      <c r="BK59" s="287">
        <v>3635</v>
      </c>
      <c r="BL59" s="287">
        <v>3269</v>
      </c>
      <c r="BM59" s="287">
        <v>4077</v>
      </c>
      <c r="BN59" s="287">
        <v>2352</v>
      </c>
      <c r="BO59" s="287">
        <v>1744</v>
      </c>
      <c r="BP59" s="287">
        <v>2063</v>
      </c>
      <c r="BQ59" s="287">
        <v>1820</v>
      </c>
      <c r="BR59" s="287">
        <v>1527</v>
      </c>
      <c r="BS59" s="287">
        <v>1969</v>
      </c>
      <c r="BT59" s="287">
        <v>2905</v>
      </c>
      <c r="BU59" s="287">
        <v>869</v>
      </c>
      <c r="BV59" s="287">
        <v>5706</v>
      </c>
      <c r="BW59" s="287">
        <v>397</v>
      </c>
      <c r="BX59" s="287">
        <v>3084</v>
      </c>
      <c r="BY59" s="287">
        <v>3342</v>
      </c>
      <c r="BZ59" s="287">
        <v>2502</v>
      </c>
      <c r="CA59" s="287">
        <v>369</v>
      </c>
      <c r="CB59" s="287">
        <v>2662</v>
      </c>
      <c r="CC59" s="287">
        <v>1785</v>
      </c>
      <c r="CD59" s="287">
        <v>6145</v>
      </c>
      <c r="CE59" s="287">
        <v>1714</v>
      </c>
      <c r="CF59" s="287">
        <v>1848</v>
      </c>
      <c r="CG59" s="287">
        <v>2493</v>
      </c>
      <c r="CH59" s="287">
        <v>621</v>
      </c>
      <c r="CI59" s="375"/>
      <c r="CJ59" s="2"/>
      <c r="CK59" s="595"/>
      <c r="CL59" s="44" t="s">
        <v>102</v>
      </c>
      <c r="CN59" s="294">
        <v>59</v>
      </c>
    </row>
    <row r="60" spans="1:92" ht="12.75">
      <c r="A60" s="281" t="s">
        <v>55</v>
      </c>
      <c r="B60" s="287">
        <v>75654</v>
      </c>
      <c r="C60" s="287">
        <v>5762</v>
      </c>
      <c r="D60" s="287">
        <v>1818</v>
      </c>
      <c r="E60" s="287">
        <v>2694</v>
      </c>
      <c r="F60" s="287">
        <v>5367</v>
      </c>
      <c r="G60" s="287">
        <v>3918</v>
      </c>
      <c r="H60" s="287">
        <v>7478</v>
      </c>
      <c r="I60" s="287">
        <v>17233</v>
      </c>
      <c r="J60" s="287">
        <v>4975</v>
      </c>
      <c r="K60" s="287">
        <v>7501</v>
      </c>
      <c r="L60" s="287">
        <v>11004</v>
      </c>
      <c r="M60" s="287">
        <v>298</v>
      </c>
      <c r="N60" s="287">
        <v>300</v>
      </c>
      <c r="O60" s="287">
        <v>6803</v>
      </c>
      <c r="P60" s="287">
        <v>503</v>
      </c>
      <c r="Q60" s="286">
        <v>3067</v>
      </c>
      <c r="R60" s="287">
        <v>3107</v>
      </c>
      <c r="S60" s="287">
        <v>1903</v>
      </c>
      <c r="T60" s="287">
        <v>1573</v>
      </c>
      <c r="U60" s="287">
        <v>623</v>
      </c>
      <c r="V60" s="287">
        <v>2694</v>
      </c>
      <c r="W60" s="287">
        <v>2378</v>
      </c>
      <c r="X60" s="287">
        <v>1679</v>
      </c>
      <c r="Y60" s="287">
        <v>1709</v>
      </c>
      <c r="Z60" s="287">
        <v>1525</v>
      </c>
      <c r="AA60" s="287">
        <v>1538</v>
      </c>
      <c r="AB60" s="287">
        <v>6767</v>
      </c>
      <c r="AC60" s="287">
        <v>503</v>
      </c>
      <c r="AD60" s="287">
        <v>2030</v>
      </c>
      <c r="AE60" s="287">
        <v>5367</v>
      </c>
      <c r="AF60" s="287">
        <v>7903</v>
      </c>
      <c r="AG60" s="287">
        <v>3402</v>
      </c>
      <c r="AH60" s="287">
        <v>1320</v>
      </c>
      <c r="AI60" s="287">
        <v>1066</v>
      </c>
      <c r="AJ60" s="287">
        <v>1304</v>
      </c>
      <c r="AK60" s="287">
        <v>2060</v>
      </c>
      <c r="AL60" s="287">
        <v>3988</v>
      </c>
      <c r="AM60" s="287">
        <v>298</v>
      </c>
      <c r="AN60" s="287">
        <v>2522</v>
      </c>
      <c r="AO60" s="287">
        <v>2362</v>
      </c>
      <c r="AP60" s="287">
        <v>1818</v>
      </c>
      <c r="AQ60" s="287">
        <v>300</v>
      </c>
      <c r="AR60" s="287">
        <v>2023</v>
      </c>
      <c r="AS60" s="287">
        <v>4562</v>
      </c>
      <c r="AT60" s="287">
        <v>1265</v>
      </c>
      <c r="AU60" s="287">
        <v>1352</v>
      </c>
      <c r="AV60" s="341">
        <v>1646</v>
      </c>
      <c r="AW60" s="287">
        <v>3067</v>
      </c>
      <c r="AX60" s="287">
        <v>3107</v>
      </c>
      <c r="AY60" s="287">
        <v>1903</v>
      </c>
      <c r="AZ60" s="287">
        <v>1573</v>
      </c>
      <c r="BA60" s="287">
        <v>623</v>
      </c>
      <c r="BB60" s="287">
        <v>2694</v>
      </c>
      <c r="BC60" s="287">
        <v>2378</v>
      </c>
      <c r="BD60" s="287">
        <v>1809</v>
      </c>
      <c r="BE60" s="287">
        <v>1679</v>
      </c>
      <c r="BF60" s="287">
        <v>1709</v>
      </c>
      <c r="BG60" s="287">
        <v>1525</v>
      </c>
      <c r="BH60" s="287">
        <v>1538</v>
      </c>
      <c r="BI60" s="287">
        <v>6767</v>
      </c>
      <c r="BJ60" s="287">
        <v>2030</v>
      </c>
      <c r="BK60" s="287">
        <v>2416</v>
      </c>
      <c r="BL60" s="287">
        <v>2554</v>
      </c>
      <c r="BM60" s="287">
        <v>2933</v>
      </c>
      <c r="BN60" s="287">
        <v>1920</v>
      </c>
      <c r="BO60" s="287">
        <v>1320</v>
      </c>
      <c r="BP60" s="287">
        <v>1638</v>
      </c>
      <c r="BQ60" s="287">
        <v>1358</v>
      </c>
      <c r="BR60" s="287">
        <v>1066</v>
      </c>
      <c r="BS60" s="287">
        <v>1304</v>
      </c>
      <c r="BT60" s="287">
        <v>2060</v>
      </c>
      <c r="BU60" s="287">
        <v>686</v>
      </c>
      <c r="BV60" s="287">
        <v>3988</v>
      </c>
      <c r="BW60" s="287">
        <v>298</v>
      </c>
      <c r="BX60" s="287">
        <v>2522</v>
      </c>
      <c r="BY60" s="287">
        <v>2362</v>
      </c>
      <c r="BZ60" s="287">
        <v>1818</v>
      </c>
      <c r="CA60" s="287">
        <v>300</v>
      </c>
      <c r="CB60" s="287">
        <v>2023</v>
      </c>
      <c r="CC60" s="287">
        <v>1358</v>
      </c>
      <c r="CD60" s="287">
        <v>4562</v>
      </c>
      <c r="CE60" s="287">
        <v>1265</v>
      </c>
      <c r="CF60" s="287">
        <v>1352</v>
      </c>
      <c r="CG60" s="287">
        <v>1646</v>
      </c>
      <c r="CH60" s="287">
        <v>503</v>
      </c>
      <c r="CI60" s="375"/>
      <c r="CJ60" s="2"/>
      <c r="CK60" s="595"/>
      <c r="CL60" s="44" t="s">
        <v>102</v>
      </c>
      <c r="CN60" s="294">
        <v>60</v>
      </c>
    </row>
    <row r="61" spans="1:92" ht="13.5" thickBot="1">
      <c r="A61" s="281" t="s">
        <v>91</v>
      </c>
      <c r="B61" s="288">
        <v>73700</v>
      </c>
      <c r="C61" s="288">
        <v>5677</v>
      </c>
      <c r="D61" s="288">
        <v>1760</v>
      </c>
      <c r="E61" s="288">
        <v>2570</v>
      </c>
      <c r="F61" s="288">
        <v>5741</v>
      </c>
      <c r="G61" s="288">
        <v>3810</v>
      </c>
      <c r="H61" s="288">
        <v>7461</v>
      </c>
      <c r="I61" s="288">
        <v>15813</v>
      </c>
      <c r="J61" s="288">
        <v>4971</v>
      </c>
      <c r="K61" s="288">
        <v>6695</v>
      </c>
      <c r="L61" s="288">
        <v>11153</v>
      </c>
      <c r="M61" s="288">
        <v>311</v>
      </c>
      <c r="N61" s="288">
        <v>330</v>
      </c>
      <c r="O61" s="288">
        <v>6845</v>
      </c>
      <c r="P61" s="288">
        <v>563</v>
      </c>
      <c r="Q61" s="342">
        <v>2847</v>
      </c>
      <c r="R61" s="288">
        <v>3314</v>
      </c>
      <c r="S61" s="288">
        <v>1837</v>
      </c>
      <c r="T61" s="288">
        <v>1581</v>
      </c>
      <c r="U61" s="288">
        <v>568</v>
      </c>
      <c r="V61" s="288">
        <v>2570</v>
      </c>
      <c r="W61" s="288">
        <v>2427</v>
      </c>
      <c r="X61" s="288">
        <v>1626</v>
      </c>
      <c r="Y61" s="288">
        <v>1572</v>
      </c>
      <c r="Z61" s="288">
        <v>1464</v>
      </c>
      <c r="AA61" s="288">
        <v>1415</v>
      </c>
      <c r="AB61" s="288">
        <v>7126</v>
      </c>
      <c r="AC61" s="288">
        <v>563</v>
      </c>
      <c r="AD61" s="288">
        <v>1930</v>
      </c>
      <c r="AE61" s="288">
        <v>5741</v>
      </c>
      <c r="AF61" s="288">
        <v>7346</v>
      </c>
      <c r="AG61" s="288">
        <v>3390</v>
      </c>
      <c r="AH61" s="288">
        <v>1260</v>
      </c>
      <c r="AI61" s="288">
        <v>1044</v>
      </c>
      <c r="AJ61" s="288">
        <v>1300</v>
      </c>
      <c r="AK61" s="288">
        <v>1935</v>
      </c>
      <c r="AL61" s="288">
        <v>3488</v>
      </c>
      <c r="AM61" s="288">
        <v>311</v>
      </c>
      <c r="AN61" s="288">
        <v>2581</v>
      </c>
      <c r="AO61" s="288">
        <v>2104</v>
      </c>
      <c r="AP61" s="288">
        <v>1760</v>
      </c>
      <c r="AQ61" s="288">
        <v>330</v>
      </c>
      <c r="AR61" s="288">
        <v>2116</v>
      </c>
      <c r="AS61" s="288">
        <v>4082</v>
      </c>
      <c r="AT61" s="288">
        <v>1312</v>
      </c>
      <c r="AU61" s="288">
        <v>1241</v>
      </c>
      <c r="AV61" s="343">
        <v>1519</v>
      </c>
      <c r="AW61" s="288">
        <v>2847</v>
      </c>
      <c r="AX61" s="288">
        <v>3314</v>
      </c>
      <c r="AY61" s="288">
        <v>1837</v>
      </c>
      <c r="AZ61" s="288">
        <v>1581</v>
      </c>
      <c r="BA61" s="288">
        <v>568</v>
      </c>
      <c r="BB61" s="288">
        <v>2570</v>
      </c>
      <c r="BC61" s="288">
        <v>2427</v>
      </c>
      <c r="BD61" s="288">
        <v>1895</v>
      </c>
      <c r="BE61" s="288">
        <v>1626</v>
      </c>
      <c r="BF61" s="288">
        <v>1572</v>
      </c>
      <c r="BG61" s="288">
        <v>1464</v>
      </c>
      <c r="BH61" s="288">
        <v>1415</v>
      </c>
      <c r="BI61" s="288">
        <v>7126</v>
      </c>
      <c r="BJ61" s="288">
        <v>1930</v>
      </c>
      <c r="BK61" s="288">
        <v>2184</v>
      </c>
      <c r="BL61" s="288">
        <v>2437</v>
      </c>
      <c r="BM61" s="288">
        <v>2725</v>
      </c>
      <c r="BN61" s="288">
        <v>2082</v>
      </c>
      <c r="BO61" s="288">
        <v>1260</v>
      </c>
      <c r="BP61" s="288">
        <v>1764</v>
      </c>
      <c r="BQ61" s="288">
        <v>1376</v>
      </c>
      <c r="BR61" s="288">
        <v>1044</v>
      </c>
      <c r="BS61" s="288">
        <v>1300</v>
      </c>
      <c r="BT61" s="288">
        <v>1935</v>
      </c>
      <c r="BU61" s="288">
        <v>575</v>
      </c>
      <c r="BV61" s="288">
        <v>3488</v>
      </c>
      <c r="BW61" s="288">
        <v>311</v>
      </c>
      <c r="BX61" s="288">
        <v>2581</v>
      </c>
      <c r="BY61" s="288">
        <v>2104</v>
      </c>
      <c r="BZ61" s="288">
        <v>1760</v>
      </c>
      <c r="CA61" s="288">
        <v>330</v>
      </c>
      <c r="CB61" s="288">
        <v>2116</v>
      </c>
      <c r="CC61" s="288">
        <v>1439</v>
      </c>
      <c r="CD61" s="288">
        <v>4082</v>
      </c>
      <c r="CE61" s="288">
        <v>1312</v>
      </c>
      <c r="CF61" s="288">
        <v>1241</v>
      </c>
      <c r="CG61" s="288">
        <v>1519</v>
      </c>
      <c r="CH61" s="288">
        <v>563</v>
      </c>
      <c r="CI61" s="375"/>
      <c r="CJ61" s="2"/>
      <c r="CK61" s="595"/>
      <c r="CL61" s="44" t="s">
        <v>102</v>
      </c>
      <c r="CN61" s="295">
        <v>61</v>
      </c>
    </row>
    <row r="62" spans="1:92" ht="13.5" thickBot="1">
      <c r="A62" s="280" t="s">
        <v>74</v>
      </c>
      <c r="B62" s="79"/>
      <c r="C62" s="79"/>
      <c r="D62" s="79"/>
      <c r="E62" s="79"/>
      <c r="F62" s="79"/>
      <c r="G62" s="79"/>
      <c r="H62" s="79"/>
      <c r="I62" s="79"/>
      <c r="J62" s="79"/>
      <c r="K62" s="79"/>
      <c r="L62" s="79"/>
      <c r="M62" s="337"/>
      <c r="N62" s="337"/>
      <c r="O62" s="337"/>
      <c r="P62" s="337"/>
      <c r="Q62" s="338"/>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374"/>
      <c r="CJ62" s="53"/>
      <c r="CK62" s="594"/>
      <c r="CL62" s="54"/>
      <c r="CN62" s="297">
        <v>62</v>
      </c>
    </row>
    <row r="63" spans="1:92" ht="12.75">
      <c r="A63" s="281" t="s">
        <v>82</v>
      </c>
      <c r="B63" s="289">
        <v>7073.2</v>
      </c>
      <c r="C63" s="289">
        <v>629</v>
      </c>
      <c r="D63" s="289">
        <v>35</v>
      </c>
      <c r="E63" s="289">
        <v>106.8</v>
      </c>
      <c r="F63" s="289">
        <v>464.2</v>
      </c>
      <c r="G63" s="289">
        <v>267.2</v>
      </c>
      <c r="H63" s="289">
        <v>290</v>
      </c>
      <c r="I63" s="289">
        <v>2890.2</v>
      </c>
      <c r="J63" s="289">
        <v>206.8</v>
      </c>
      <c r="K63" s="289">
        <v>905.6</v>
      </c>
      <c r="L63" s="289">
        <v>778.4</v>
      </c>
      <c r="M63" s="289">
        <v>0</v>
      </c>
      <c r="N63" s="289">
        <v>0</v>
      </c>
      <c r="O63" s="289">
        <v>500</v>
      </c>
      <c r="P63" s="289">
        <v>0</v>
      </c>
      <c r="Q63" s="344">
        <v>235.6</v>
      </c>
      <c r="R63" s="283">
        <v>38.6</v>
      </c>
      <c r="S63" s="283">
        <v>50.2</v>
      </c>
      <c r="T63" s="283">
        <v>46.4</v>
      </c>
      <c r="U63" s="283">
        <v>92.2</v>
      </c>
      <c r="V63" s="283">
        <v>106.8</v>
      </c>
      <c r="W63" s="283">
        <v>398.4</v>
      </c>
      <c r="X63" s="283">
        <v>230</v>
      </c>
      <c r="Y63" s="283">
        <v>37</v>
      </c>
      <c r="Z63" s="283">
        <v>25.8</v>
      </c>
      <c r="AA63" s="283">
        <v>38.6</v>
      </c>
      <c r="AB63" s="283">
        <v>469</v>
      </c>
      <c r="AC63" s="283">
        <v>0</v>
      </c>
      <c r="AD63" s="283">
        <v>134.6</v>
      </c>
      <c r="AE63" s="283">
        <v>464.2</v>
      </c>
      <c r="AF63" s="283">
        <v>1937.2</v>
      </c>
      <c r="AG63" s="283">
        <v>160.4</v>
      </c>
      <c r="AH63" s="283">
        <v>216.4</v>
      </c>
      <c r="AI63" s="283">
        <v>53.4</v>
      </c>
      <c r="AJ63" s="283">
        <v>15.8</v>
      </c>
      <c r="AK63" s="283">
        <v>299.2</v>
      </c>
      <c r="AL63" s="283">
        <v>648.2</v>
      </c>
      <c r="AM63" s="283">
        <v>0</v>
      </c>
      <c r="AN63" s="283">
        <v>51.4</v>
      </c>
      <c r="AO63" s="283">
        <v>302.2</v>
      </c>
      <c r="AP63" s="283">
        <v>35</v>
      </c>
      <c r="AQ63" s="283">
        <v>0</v>
      </c>
      <c r="AR63" s="283">
        <v>99.8</v>
      </c>
      <c r="AS63" s="283">
        <v>393.6</v>
      </c>
      <c r="AT63" s="283">
        <v>40.4</v>
      </c>
      <c r="AU63" s="283">
        <v>222.6</v>
      </c>
      <c r="AV63" s="345">
        <v>230.2</v>
      </c>
      <c r="AW63" s="289">
        <v>235.6</v>
      </c>
      <c r="AX63" s="289">
        <v>38.6</v>
      </c>
      <c r="AY63" s="289">
        <v>50.2</v>
      </c>
      <c r="AZ63" s="289">
        <v>46.4</v>
      </c>
      <c r="BA63" s="289">
        <v>92.2</v>
      </c>
      <c r="BB63" s="289">
        <v>106.8</v>
      </c>
      <c r="BC63" s="289">
        <v>398.4</v>
      </c>
      <c r="BD63" s="289">
        <v>194.6</v>
      </c>
      <c r="BE63" s="289">
        <v>230</v>
      </c>
      <c r="BF63" s="289">
        <v>37</v>
      </c>
      <c r="BG63" s="289">
        <v>25.8</v>
      </c>
      <c r="BH63" s="289">
        <v>38.6</v>
      </c>
      <c r="BI63" s="289">
        <v>469</v>
      </c>
      <c r="BJ63" s="289">
        <v>134.6</v>
      </c>
      <c r="BK63" s="289">
        <v>757.4</v>
      </c>
      <c r="BL63" s="289">
        <v>520.4</v>
      </c>
      <c r="BM63" s="289">
        <v>659.4</v>
      </c>
      <c r="BN63" s="289">
        <v>63.4</v>
      </c>
      <c r="BO63" s="289">
        <v>216.4</v>
      </c>
      <c r="BP63" s="289">
        <v>206.2</v>
      </c>
      <c r="BQ63" s="289">
        <v>57.8</v>
      </c>
      <c r="BR63" s="289">
        <v>53.4</v>
      </c>
      <c r="BS63" s="289">
        <v>15.8</v>
      </c>
      <c r="BT63" s="289">
        <v>299.2</v>
      </c>
      <c r="BU63" s="289">
        <v>21.8</v>
      </c>
      <c r="BV63" s="289">
        <v>648.2</v>
      </c>
      <c r="BW63" s="289">
        <v>0</v>
      </c>
      <c r="BX63" s="289">
        <v>51.4</v>
      </c>
      <c r="BY63" s="289">
        <v>302.2</v>
      </c>
      <c r="BZ63" s="289">
        <v>35</v>
      </c>
      <c r="CA63" s="289">
        <v>0</v>
      </c>
      <c r="CB63" s="289">
        <v>99.8</v>
      </c>
      <c r="CC63" s="289">
        <v>80.8</v>
      </c>
      <c r="CD63" s="289">
        <v>393.6</v>
      </c>
      <c r="CE63" s="289">
        <v>40.4</v>
      </c>
      <c r="CF63" s="289">
        <v>222.6</v>
      </c>
      <c r="CG63" s="289">
        <v>230.2</v>
      </c>
      <c r="CH63" s="289">
        <v>0</v>
      </c>
      <c r="CI63" s="375">
        <v>0.005820436804743384</v>
      </c>
      <c r="CJ63" s="2" t="s">
        <v>351</v>
      </c>
      <c r="CK63" s="595"/>
      <c r="CL63" s="44" t="s">
        <v>102</v>
      </c>
      <c r="CN63" s="294">
        <v>63</v>
      </c>
    </row>
    <row r="64" spans="1:92" ht="12.75">
      <c r="A64" s="281" t="s">
        <v>83</v>
      </c>
      <c r="B64" s="73">
        <v>28292.8</v>
      </c>
      <c r="C64" s="73">
        <v>2516</v>
      </c>
      <c r="D64" s="73">
        <v>140</v>
      </c>
      <c r="E64" s="73">
        <v>427.2</v>
      </c>
      <c r="F64" s="73">
        <v>1856.8</v>
      </c>
      <c r="G64" s="73">
        <v>1068.8</v>
      </c>
      <c r="H64" s="73">
        <v>1160</v>
      </c>
      <c r="I64" s="73">
        <v>11560.8</v>
      </c>
      <c r="J64" s="73">
        <v>827.2</v>
      </c>
      <c r="K64" s="73">
        <v>3622.4</v>
      </c>
      <c r="L64" s="73">
        <v>3113.6</v>
      </c>
      <c r="M64" s="73">
        <v>0</v>
      </c>
      <c r="N64" s="73">
        <v>0</v>
      </c>
      <c r="O64" s="73">
        <v>2000</v>
      </c>
      <c r="P64" s="73">
        <v>0</v>
      </c>
      <c r="Q64" s="74">
        <v>942.4</v>
      </c>
      <c r="R64" s="283">
        <v>154.4</v>
      </c>
      <c r="S64" s="283">
        <v>200.8</v>
      </c>
      <c r="T64" s="283">
        <v>185.6</v>
      </c>
      <c r="U64" s="283">
        <v>368.8</v>
      </c>
      <c r="V64" s="283">
        <v>427.2</v>
      </c>
      <c r="W64" s="283">
        <v>1593.6</v>
      </c>
      <c r="X64" s="283">
        <v>920</v>
      </c>
      <c r="Y64" s="283">
        <v>148</v>
      </c>
      <c r="Z64" s="283">
        <v>103.2</v>
      </c>
      <c r="AA64" s="283">
        <v>154.4</v>
      </c>
      <c r="AB64" s="283">
        <v>1876</v>
      </c>
      <c r="AC64" s="283">
        <v>0</v>
      </c>
      <c r="AD64" s="283">
        <v>538.4</v>
      </c>
      <c r="AE64" s="283">
        <v>1856.8</v>
      </c>
      <c r="AF64" s="283">
        <v>7748.799999999995</v>
      </c>
      <c r="AG64" s="283">
        <v>641.6</v>
      </c>
      <c r="AH64" s="283">
        <v>865.6</v>
      </c>
      <c r="AI64" s="283">
        <v>213.6</v>
      </c>
      <c r="AJ64" s="283">
        <v>63.2</v>
      </c>
      <c r="AK64" s="283">
        <v>1196.8</v>
      </c>
      <c r="AL64" s="283">
        <v>2592.8</v>
      </c>
      <c r="AM64" s="283">
        <v>0</v>
      </c>
      <c r="AN64" s="283">
        <v>205.6</v>
      </c>
      <c r="AO64" s="283">
        <v>1208.8</v>
      </c>
      <c r="AP64" s="283">
        <v>140</v>
      </c>
      <c r="AQ64" s="283">
        <v>0</v>
      </c>
      <c r="AR64" s="283">
        <v>399.2</v>
      </c>
      <c r="AS64" s="283">
        <v>1574.4</v>
      </c>
      <c r="AT64" s="283">
        <v>161.6</v>
      </c>
      <c r="AU64" s="283">
        <v>890.4</v>
      </c>
      <c r="AV64" s="345">
        <v>920.8</v>
      </c>
      <c r="AW64" s="73">
        <v>942.4</v>
      </c>
      <c r="AX64" s="73">
        <v>154.4</v>
      </c>
      <c r="AY64" s="73">
        <v>200.8</v>
      </c>
      <c r="AZ64" s="73">
        <v>185.6</v>
      </c>
      <c r="BA64" s="73">
        <v>368.8</v>
      </c>
      <c r="BB64" s="73">
        <v>427.2</v>
      </c>
      <c r="BC64" s="73">
        <v>1593.6</v>
      </c>
      <c r="BD64" s="73">
        <v>778.4</v>
      </c>
      <c r="BE64" s="73">
        <v>920</v>
      </c>
      <c r="BF64" s="73">
        <v>148</v>
      </c>
      <c r="BG64" s="73">
        <v>103.2</v>
      </c>
      <c r="BH64" s="73">
        <v>154.4</v>
      </c>
      <c r="BI64" s="73">
        <v>1876</v>
      </c>
      <c r="BJ64" s="73">
        <v>538.4</v>
      </c>
      <c r="BK64" s="73">
        <v>3029.6</v>
      </c>
      <c r="BL64" s="73">
        <v>2081.6</v>
      </c>
      <c r="BM64" s="73">
        <v>2637.6</v>
      </c>
      <c r="BN64" s="73">
        <v>253.6</v>
      </c>
      <c r="BO64" s="73">
        <v>865.6</v>
      </c>
      <c r="BP64" s="73">
        <v>824.8</v>
      </c>
      <c r="BQ64" s="73">
        <v>231.2</v>
      </c>
      <c r="BR64" s="73">
        <v>213.6</v>
      </c>
      <c r="BS64" s="73">
        <v>63.2</v>
      </c>
      <c r="BT64" s="73">
        <v>1196.8</v>
      </c>
      <c r="BU64" s="73">
        <v>87.2</v>
      </c>
      <c r="BV64" s="73">
        <v>2592.8</v>
      </c>
      <c r="BW64" s="73">
        <v>0</v>
      </c>
      <c r="BX64" s="73">
        <v>205.6</v>
      </c>
      <c r="BY64" s="73">
        <v>1208.8</v>
      </c>
      <c r="BZ64" s="73">
        <v>140</v>
      </c>
      <c r="CA64" s="73">
        <v>0</v>
      </c>
      <c r="CB64" s="73">
        <v>399.2</v>
      </c>
      <c r="CC64" s="73">
        <v>323.2</v>
      </c>
      <c r="CD64" s="73">
        <v>1574.4</v>
      </c>
      <c r="CE64" s="73">
        <v>161.6</v>
      </c>
      <c r="CF64" s="73">
        <v>890.4</v>
      </c>
      <c r="CG64" s="73">
        <v>920.8</v>
      </c>
      <c r="CH64" s="73">
        <v>0</v>
      </c>
      <c r="CI64" s="375">
        <v>0.00021695706494497517</v>
      </c>
      <c r="CJ64" s="2" t="s">
        <v>351</v>
      </c>
      <c r="CK64" s="595"/>
      <c r="CL64" s="44" t="s">
        <v>102</v>
      </c>
      <c r="CN64" s="294">
        <v>64</v>
      </c>
    </row>
    <row r="65" spans="1:92" ht="12.75">
      <c r="A65" s="281" t="s">
        <v>84</v>
      </c>
      <c r="B65" s="73">
        <v>29214</v>
      </c>
      <c r="C65" s="73">
        <v>2680</v>
      </c>
      <c r="D65" s="73">
        <v>155</v>
      </c>
      <c r="E65" s="73">
        <v>419</v>
      </c>
      <c r="F65" s="73">
        <v>1842</v>
      </c>
      <c r="G65" s="73">
        <v>1167</v>
      </c>
      <c r="H65" s="73">
        <v>954</v>
      </c>
      <c r="I65" s="73">
        <v>11907</v>
      </c>
      <c r="J65" s="73">
        <v>882</v>
      </c>
      <c r="K65" s="73">
        <v>4071</v>
      </c>
      <c r="L65" s="73">
        <v>3084</v>
      </c>
      <c r="M65" s="73">
        <v>0</v>
      </c>
      <c r="N65" s="73">
        <v>0</v>
      </c>
      <c r="O65" s="73">
        <v>2053</v>
      </c>
      <c r="P65" s="73">
        <v>0</v>
      </c>
      <c r="Q65" s="74">
        <v>758</v>
      </c>
      <c r="R65" s="283">
        <v>120</v>
      </c>
      <c r="S65" s="283">
        <v>182</v>
      </c>
      <c r="T65" s="283">
        <v>169</v>
      </c>
      <c r="U65" s="283">
        <v>408</v>
      </c>
      <c r="V65" s="283">
        <v>419</v>
      </c>
      <c r="W65" s="283">
        <v>1669</v>
      </c>
      <c r="X65" s="283">
        <v>900</v>
      </c>
      <c r="Y65" s="283">
        <v>168</v>
      </c>
      <c r="Z65" s="283">
        <v>125</v>
      </c>
      <c r="AA65" s="283">
        <v>162</v>
      </c>
      <c r="AB65" s="283">
        <v>1791</v>
      </c>
      <c r="AC65" s="283">
        <v>0</v>
      </c>
      <c r="AD65" s="283">
        <v>574</v>
      </c>
      <c r="AE65" s="283">
        <v>1842</v>
      </c>
      <c r="AF65" s="283">
        <v>7993</v>
      </c>
      <c r="AG65" s="283">
        <v>713</v>
      </c>
      <c r="AH65" s="283">
        <v>925</v>
      </c>
      <c r="AI65" s="283">
        <v>226</v>
      </c>
      <c r="AJ65" s="283">
        <v>76</v>
      </c>
      <c r="AK65" s="283">
        <v>1340</v>
      </c>
      <c r="AL65" s="283">
        <v>2972</v>
      </c>
      <c r="AM65" s="283">
        <v>0</v>
      </c>
      <c r="AN65" s="283">
        <v>202</v>
      </c>
      <c r="AO65" s="283">
        <v>1156</v>
      </c>
      <c r="AP65" s="283">
        <v>155</v>
      </c>
      <c r="AQ65" s="283">
        <v>0</v>
      </c>
      <c r="AR65" s="283">
        <v>440</v>
      </c>
      <c r="AS65" s="283">
        <v>1672</v>
      </c>
      <c r="AT65" s="283">
        <v>185</v>
      </c>
      <c r="AU65" s="283">
        <v>930</v>
      </c>
      <c r="AV65" s="345">
        <v>942</v>
      </c>
      <c r="AW65" s="73">
        <v>758</v>
      </c>
      <c r="AX65" s="73">
        <v>120</v>
      </c>
      <c r="AY65" s="73">
        <v>182</v>
      </c>
      <c r="AZ65" s="73">
        <v>169</v>
      </c>
      <c r="BA65" s="73">
        <v>408</v>
      </c>
      <c r="BB65" s="73">
        <v>419</v>
      </c>
      <c r="BC65" s="73">
        <v>1669</v>
      </c>
      <c r="BD65" s="73">
        <v>762</v>
      </c>
      <c r="BE65" s="73">
        <v>900</v>
      </c>
      <c r="BF65" s="73">
        <v>168</v>
      </c>
      <c r="BG65" s="73">
        <v>125</v>
      </c>
      <c r="BH65" s="73">
        <v>162</v>
      </c>
      <c r="BI65" s="73">
        <v>1791</v>
      </c>
      <c r="BJ65" s="73">
        <v>574</v>
      </c>
      <c r="BK65" s="73">
        <v>2965</v>
      </c>
      <c r="BL65" s="73">
        <v>2178</v>
      </c>
      <c r="BM65" s="73">
        <v>2850</v>
      </c>
      <c r="BN65" s="73">
        <v>256</v>
      </c>
      <c r="BO65" s="73">
        <v>925</v>
      </c>
      <c r="BP65" s="73">
        <v>824</v>
      </c>
      <c r="BQ65" s="73">
        <v>264</v>
      </c>
      <c r="BR65" s="73">
        <v>226</v>
      </c>
      <c r="BS65" s="73">
        <v>76</v>
      </c>
      <c r="BT65" s="73">
        <v>1340</v>
      </c>
      <c r="BU65" s="73">
        <v>92</v>
      </c>
      <c r="BV65" s="73">
        <v>2972</v>
      </c>
      <c r="BW65" s="73">
        <v>0</v>
      </c>
      <c r="BX65" s="73">
        <v>202</v>
      </c>
      <c r="BY65" s="73">
        <v>1156</v>
      </c>
      <c r="BZ65" s="73">
        <v>155</v>
      </c>
      <c r="CA65" s="73">
        <v>0</v>
      </c>
      <c r="CB65" s="73">
        <v>440</v>
      </c>
      <c r="CC65" s="73">
        <v>357</v>
      </c>
      <c r="CD65" s="73">
        <v>1672</v>
      </c>
      <c r="CE65" s="73">
        <v>185</v>
      </c>
      <c r="CF65" s="73">
        <v>930</v>
      </c>
      <c r="CG65" s="73">
        <v>942</v>
      </c>
      <c r="CH65" s="73">
        <v>0</v>
      </c>
      <c r="CI65" s="375">
        <v>0.00015186530207989435</v>
      </c>
      <c r="CJ65" s="2" t="s">
        <v>351</v>
      </c>
      <c r="CK65" s="595"/>
      <c r="CL65" s="44" t="s">
        <v>102</v>
      </c>
      <c r="CN65" s="294">
        <v>65</v>
      </c>
    </row>
    <row r="66" spans="1:92" ht="12.75">
      <c r="A66" s="281" t="s">
        <v>85</v>
      </c>
      <c r="B66" s="73">
        <v>28875.833333333332</v>
      </c>
      <c r="C66" s="73">
        <v>2720.8333333333326</v>
      </c>
      <c r="D66" s="73">
        <v>158.33333333333334</v>
      </c>
      <c r="E66" s="73">
        <v>391.66666666666663</v>
      </c>
      <c r="F66" s="73">
        <v>1900.8333333333335</v>
      </c>
      <c r="G66" s="73">
        <v>1152.5</v>
      </c>
      <c r="H66" s="73">
        <v>930.8333333333335</v>
      </c>
      <c r="I66" s="73">
        <v>11812.5</v>
      </c>
      <c r="J66" s="73">
        <v>807.5</v>
      </c>
      <c r="K66" s="73">
        <v>4078.3333333333317</v>
      </c>
      <c r="L66" s="73">
        <v>3068.333333333333</v>
      </c>
      <c r="M66" s="73">
        <v>0</v>
      </c>
      <c r="N66" s="73">
        <v>0</v>
      </c>
      <c r="O66" s="73">
        <v>1854.1666666666665</v>
      </c>
      <c r="P66" s="73">
        <v>0</v>
      </c>
      <c r="Q66" s="74">
        <v>735</v>
      </c>
      <c r="R66" s="283">
        <v>123.33333333333334</v>
      </c>
      <c r="S66" s="283">
        <v>180</v>
      </c>
      <c r="T66" s="283">
        <v>240</v>
      </c>
      <c r="U66" s="283">
        <v>383.3333333333333</v>
      </c>
      <c r="V66" s="283">
        <v>391.66666666666663</v>
      </c>
      <c r="W66" s="283">
        <v>1481.6666666666665</v>
      </c>
      <c r="X66" s="283">
        <v>1010.8333333333333</v>
      </c>
      <c r="Y66" s="283">
        <v>164.16666666666666</v>
      </c>
      <c r="Z66" s="283">
        <v>121.66666666666667</v>
      </c>
      <c r="AA66" s="283">
        <v>223.33333333333331</v>
      </c>
      <c r="AB66" s="283">
        <v>1784.1666666666665</v>
      </c>
      <c r="AC66" s="283">
        <v>0</v>
      </c>
      <c r="AD66" s="283">
        <v>535</v>
      </c>
      <c r="AE66" s="283">
        <v>1900.8333333333335</v>
      </c>
      <c r="AF66" s="283">
        <v>7787.4999999999945</v>
      </c>
      <c r="AG66" s="283">
        <v>567.5</v>
      </c>
      <c r="AH66" s="283">
        <v>995.8333333333337</v>
      </c>
      <c r="AI66" s="283">
        <v>191.66666666666669</v>
      </c>
      <c r="AJ66" s="283">
        <v>72.5</v>
      </c>
      <c r="AK66" s="283">
        <v>1288.3333333333335</v>
      </c>
      <c r="AL66" s="283">
        <v>2985</v>
      </c>
      <c r="AM66" s="283">
        <v>0</v>
      </c>
      <c r="AN66" s="283">
        <v>192.5</v>
      </c>
      <c r="AO66" s="283">
        <v>1078.3333333333337</v>
      </c>
      <c r="AP66" s="283">
        <v>158.33333333333334</v>
      </c>
      <c r="AQ66" s="283">
        <v>0</v>
      </c>
      <c r="AR66" s="283">
        <v>421.6666666666666</v>
      </c>
      <c r="AS66" s="283">
        <v>1687.5</v>
      </c>
      <c r="AT66" s="283">
        <v>234.16666666666669</v>
      </c>
      <c r="AU66" s="283">
        <v>969.1666666666665</v>
      </c>
      <c r="AV66" s="345">
        <v>970.8333333333331</v>
      </c>
      <c r="AW66" s="73">
        <v>735</v>
      </c>
      <c r="AX66" s="73">
        <v>123.33333333333334</v>
      </c>
      <c r="AY66" s="73">
        <v>180</v>
      </c>
      <c r="AZ66" s="73">
        <v>240</v>
      </c>
      <c r="BA66" s="73">
        <v>383.3333333333333</v>
      </c>
      <c r="BB66" s="73">
        <v>391.66666666666663</v>
      </c>
      <c r="BC66" s="73">
        <v>1481.6666666666665</v>
      </c>
      <c r="BD66" s="73">
        <v>801.6666666666664</v>
      </c>
      <c r="BE66" s="73">
        <v>1010.8333333333333</v>
      </c>
      <c r="BF66" s="73">
        <v>164.16666666666666</v>
      </c>
      <c r="BG66" s="73">
        <v>121.66666666666667</v>
      </c>
      <c r="BH66" s="73">
        <v>223.33333333333331</v>
      </c>
      <c r="BI66" s="73">
        <v>1784.1666666666665</v>
      </c>
      <c r="BJ66" s="73">
        <v>535</v>
      </c>
      <c r="BK66" s="73">
        <v>3100</v>
      </c>
      <c r="BL66" s="73">
        <v>2041.6666666666665</v>
      </c>
      <c r="BM66" s="73">
        <v>2645.8333333333344</v>
      </c>
      <c r="BN66" s="73">
        <v>289.16666666666663</v>
      </c>
      <c r="BO66" s="73">
        <v>995.8333333333337</v>
      </c>
      <c r="BP66" s="73">
        <v>810</v>
      </c>
      <c r="BQ66" s="73">
        <v>211.66666666666669</v>
      </c>
      <c r="BR66" s="73">
        <v>191.66666666666669</v>
      </c>
      <c r="BS66" s="73">
        <v>72.5</v>
      </c>
      <c r="BT66" s="73">
        <v>1288.3333333333335</v>
      </c>
      <c r="BU66" s="73">
        <v>95</v>
      </c>
      <c r="BV66" s="73">
        <v>2985</v>
      </c>
      <c r="BW66" s="73">
        <v>0</v>
      </c>
      <c r="BX66" s="73">
        <v>192.5</v>
      </c>
      <c r="BY66" s="73">
        <v>1078.3333333333337</v>
      </c>
      <c r="BZ66" s="73">
        <v>158.33333333333334</v>
      </c>
      <c r="CA66" s="73">
        <v>0</v>
      </c>
      <c r="CB66" s="73">
        <v>421.6666666666666</v>
      </c>
      <c r="CC66" s="73">
        <v>260.83333333333337</v>
      </c>
      <c r="CD66" s="73">
        <v>1687.5</v>
      </c>
      <c r="CE66" s="73">
        <v>234.16666666666669</v>
      </c>
      <c r="CF66" s="73">
        <v>969.1666666666665</v>
      </c>
      <c r="CG66" s="73">
        <v>970.8333333333331</v>
      </c>
      <c r="CH66" s="73">
        <v>0</v>
      </c>
      <c r="CI66" s="375">
        <v>0.00020066092692806934</v>
      </c>
      <c r="CJ66" s="2" t="s">
        <v>351</v>
      </c>
      <c r="CK66" s="595"/>
      <c r="CL66" s="44" t="s">
        <v>102</v>
      </c>
      <c r="CN66" s="294">
        <v>66</v>
      </c>
    </row>
    <row r="67" spans="1:92" ht="12.75">
      <c r="A67" s="281" t="s">
        <v>28</v>
      </c>
      <c r="B67" s="19">
        <v>32334.16666666667</v>
      </c>
      <c r="C67" s="19">
        <v>3268.1666666666665</v>
      </c>
      <c r="D67" s="19">
        <v>177.66666666666663</v>
      </c>
      <c r="E67" s="19">
        <v>456.3333333333333</v>
      </c>
      <c r="F67" s="19">
        <v>2082.1666666666665</v>
      </c>
      <c r="G67" s="19">
        <v>1239.5</v>
      </c>
      <c r="H67" s="19">
        <v>963.1666666666665</v>
      </c>
      <c r="I67" s="19">
        <v>13524.5</v>
      </c>
      <c r="J67" s="19">
        <v>885.5</v>
      </c>
      <c r="K67" s="19">
        <v>4418.666666666669</v>
      </c>
      <c r="L67" s="19">
        <v>3210.6666666666674</v>
      </c>
      <c r="M67" s="19">
        <v>0</v>
      </c>
      <c r="N67" s="19">
        <v>0</v>
      </c>
      <c r="O67" s="19">
        <v>2107.833333333334</v>
      </c>
      <c r="P67" s="19">
        <v>0</v>
      </c>
      <c r="Q67" s="52">
        <v>777</v>
      </c>
      <c r="R67" s="283">
        <v>119.66666666666667</v>
      </c>
      <c r="S67" s="283">
        <v>204</v>
      </c>
      <c r="T67" s="283">
        <v>267</v>
      </c>
      <c r="U67" s="283">
        <v>422.6666666666667</v>
      </c>
      <c r="V67" s="283">
        <v>456.3333333333333</v>
      </c>
      <c r="W67" s="283">
        <v>1669.3333333333335</v>
      </c>
      <c r="X67" s="283">
        <v>1211.1666666666667</v>
      </c>
      <c r="Y67" s="283">
        <v>174.83333333333334</v>
      </c>
      <c r="Z67" s="283">
        <v>127.33333333333333</v>
      </c>
      <c r="AA67" s="283">
        <v>218.66666666666669</v>
      </c>
      <c r="AB67" s="283">
        <v>1902.8333333333333</v>
      </c>
      <c r="AC67" s="283">
        <v>0</v>
      </c>
      <c r="AD67" s="283">
        <v>575</v>
      </c>
      <c r="AE67" s="283">
        <v>2082.1666666666665</v>
      </c>
      <c r="AF67" s="283">
        <v>9112.50000000001</v>
      </c>
      <c r="AG67" s="283">
        <v>618.5</v>
      </c>
      <c r="AH67" s="283">
        <v>1111.1666666666663</v>
      </c>
      <c r="AI67" s="283">
        <v>202.33333333333331</v>
      </c>
      <c r="AJ67" s="283">
        <v>66.5</v>
      </c>
      <c r="AK67" s="283">
        <v>1537.666666666667</v>
      </c>
      <c r="AL67" s="283">
        <v>3172</v>
      </c>
      <c r="AM67" s="283">
        <v>0</v>
      </c>
      <c r="AN67" s="283">
        <v>234.5</v>
      </c>
      <c r="AO67" s="283">
        <v>1214.666666666667</v>
      </c>
      <c r="AP67" s="283">
        <v>177.66666666666663</v>
      </c>
      <c r="AQ67" s="283">
        <v>0</v>
      </c>
      <c r="AR67" s="283">
        <v>519.3333333333334</v>
      </c>
      <c r="AS67" s="283">
        <v>1909.5</v>
      </c>
      <c r="AT67" s="283">
        <v>241.83333333333331</v>
      </c>
      <c r="AU67" s="283">
        <v>1029.8333333333335</v>
      </c>
      <c r="AV67" s="345">
        <v>978.1666666666669</v>
      </c>
      <c r="AW67" s="19">
        <v>777</v>
      </c>
      <c r="AX67" s="19">
        <v>119.66666666666667</v>
      </c>
      <c r="AY67" s="19">
        <v>204</v>
      </c>
      <c r="AZ67" s="19">
        <v>267</v>
      </c>
      <c r="BA67" s="19">
        <v>422.6666666666667</v>
      </c>
      <c r="BB67" s="19">
        <v>456.3333333333333</v>
      </c>
      <c r="BC67" s="19">
        <v>1669.3333333333335</v>
      </c>
      <c r="BD67" s="19">
        <v>886.3333333333336</v>
      </c>
      <c r="BE67" s="19">
        <v>1211.1666666666667</v>
      </c>
      <c r="BF67" s="19">
        <v>174.83333333333334</v>
      </c>
      <c r="BG67" s="19">
        <v>127.33333333333333</v>
      </c>
      <c r="BH67" s="19">
        <v>218.66666666666669</v>
      </c>
      <c r="BI67" s="19">
        <v>1902.8333333333333</v>
      </c>
      <c r="BJ67" s="19">
        <v>575</v>
      </c>
      <c r="BK67" s="19">
        <v>3470</v>
      </c>
      <c r="BL67" s="19">
        <v>2408.333333333333</v>
      </c>
      <c r="BM67" s="19">
        <v>3234.166666666666</v>
      </c>
      <c r="BN67" s="19">
        <v>288.83333333333337</v>
      </c>
      <c r="BO67" s="19">
        <v>1111.1666666666663</v>
      </c>
      <c r="BP67" s="19">
        <v>907</v>
      </c>
      <c r="BQ67" s="19">
        <v>237.33333333333331</v>
      </c>
      <c r="BR67" s="19">
        <v>202.33333333333331</v>
      </c>
      <c r="BS67" s="19">
        <v>66.5</v>
      </c>
      <c r="BT67" s="19">
        <v>1537.666666666667</v>
      </c>
      <c r="BU67" s="19">
        <v>123</v>
      </c>
      <c r="BV67" s="19">
        <v>3172</v>
      </c>
      <c r="BW67" s="19">
        <v>0</v>
      </c>
      <c r="BX67" s="19">
        <v>234.5</v>
      </c>
      <c r="BY67" s="19">
        <v>1214.666666666667</v>
      </c>
      <c r="BZ67" s="19">
        <v>177.66666666666663</v>
      </c>
      <c r="CA67" s="19">
        <v>0</v>
      </c>
      <c r="CB67" s="19">
        <v>519.3333333333334</v>
      </c>
      <c r="CC67" s="19">
        <v>258.16666666666663</v>
      </c>
      <c r="CD67" s="19">
        <v>1909.5</v>
      </c>
      <c r="CE67" s="19">
        <v>241.83333333333331</v>
      </c>
      <c r="CF67" s="19">
        <v>1029.8333333333335</v>
      </c>
      <c r="CG67" s="19">
        <v>978.1666666666669</v>
      </c>
      <c r="CH67" s="19">
        <v>0</v>
      </c>
      <c r="CI67" s="375">
        <v>0.0009468386110818879</v>
      </c>
      <c r="CJ67" s="2" t="s">
        <v>351</v>
      </c>
      <c r="CK67" s="595"/>
      <c r="CL67" s="44" t="s">
        <v>102</v>
      </c>
      <c r="CN67" s="294">
        <v>67</v>
      </c>
    </row>
    <row r="68" spans="1:92" ht="12.75">
      <c r="A68" s="281" t="s">
        <v>29</v>
      </c>
      <c r="B68" s="19">
        <v>39185</v>
      </c>
      <c r="C68" s="19">
        <v>3405</v>
      </c>
      <c r="D68" s="19">
        <v>130</v>
      </c>
      <c r="E68" s="19">
        <v>539</v>
      </c>
      <c r="F68" s="19">
        <v>2446</v>
      </c>
      <c r="G68" s="19">
        <v>1338</v>
      </c>
      <c r="H68" s="19">
        <v>1390</v>
      </c>
      <c r="I68" s="19">
        <v>17806</v>
      </c>
      <c r="J68" s="19">
        <v>958</v>
      </c>
      <c r="K68" s="19">
        <v>4641</v>
      </c>
      <c r="L68" s="19">
        <v>3956</v>
      </c>
      <c r="M68" s="19">
        <v>0</v>
      </c>
      <c r="N68" s="19">
        <v>0</v>
      </c>
      <c r="O68" s="19">
        <v>2576</v>
      </c>
      <c r="P68" s="19">
        <v>0</v>
      </c>
      <c r="Q68" s="52">
        <v>1137</v>
      </c>
      <c r="R68" s="283">
        <v>177</v>
      </c>
      <c r="S68" s="283">
        <v>180</v>
      </c>
      <c r="T68" s="283">
        <v>283</v>
      </c>
      <c r="U68" s="283">
        <v>473</v>
      </c>
      <c r="V68" s="283">
        <v>539</v>
      </c>
      <c r="W68" s="283">
        <v>2092</v>
      </c>
      <c r="X68" s="283">
        <v>1173</v>
      </c>
      <c r="Y68" s="283">
        <v>175</v>
      </c>
      <c r="Z68" s="283">
        <v>134</v>
      </c>
      <c r="AA68" s="283">
        <v>194</v>
      </c>
      <c r="AB68" s="283">
        <v>2515</v>
      </c>
      <c r="AC68" s="283">
        <v>0</v>
      </c>
      <c r="AD68" s="283">
        <v>655</v>
      </c>
      <c r="AE68" s="283">
        <v>2446</v>
      </c>
      <c r="AF68" s="283">
        <v>12701</v>
      </c>
      <c r="AG68" s="283">
        <v>675</v>
      </c>
      <c r="AH68" s="283">
        <v>1291</v>
      </c>
      <c r="AI68" s="283">
        <v>215</v>
      </c>
      <c r="AJ68" s="283">
        <v>76</v>
      </c>
      <c r="AK68" s="283">
        <v>1590</v>
      </c>
      <c r="AL68" s="283">
        <v>3335</v>
      </c>
      <c r="AM68" s="283">
        <v>0</v>
      </c>
      <c r="AN68" s="283">
        <v>304</v>
      </c>
      <c r="AO68" s="283">
        <v>1532</v>
      </c>
      <c r="AP68" s="283">
        <v>130</v>
      </c>
      <c r="AQ68" s="283">
        <v>0</v>
      </c>
      <c r="AR68" s="283">
        <v>642</v>
      </c>
      <c r="AS68" s="283">
        <v>2014</v>
      </c>
      <c r="AT68" s="283">
        <v>210</v>
      </c>
      <c r="AU68" s="283">
        <v>1205</v>
      </c>
      <c r="AV68" s="345">
        <v>1092</v>
      </c>
      <c r="AW68" s="19">
        <v>1137</v>
      </c>
      <c r="AX68" s="19">
        <v>177</v>
      </c>
      <c r="AY68" s="19">
        <v>180</v>
      </c>
      <c r="AZ68" s="19">
        <v>283</v>
      </c>
      <c r="BA68" s="19">
        <v>473</v>
      </c>
      <c r="BB68" s="19">
        <v>539</v>
      </c>
      <c r="BC68" s="19">
        <v>2092</v>
      </c>
      <c r="BD68" s="19">
        <v>966</v>
      </c>
      <c r="BE68" s="19">
        <v>1173</v>
      </c>
      <c r="BF68" s="19">
        <v>175</v>
      </c>
      <c r="BG68" s="19">
        <v>134</v>
      </c>
      <c r="BH68" s="19">
        <v>194</v>
      </c>
      <c r="BI68" s="19">
        <v>2515</v>
      </c>
      <c r="BJ68" s="19">
        <v>655</v>
      </c>
      <c r="BK68" s="19">
        <v>4615</v>
      </c>
      <c r="BL68" s="19">
        <v>3334</v>
      </c>
      <c r="BM68" s="19">
        <v>4752</v>
      </c>
      <c r="BN68" s="19">
        <v>342</v>
      </c>
      <c r="BO68" s="19">
        <v>1291</v>
      </c>
      <c r="BP68" s="19">
        <v>1138</v>
      </c>
      <c r="BQ68" s="19">
        <v>216</v>
      </c>
      <c r="BR68" s="19">
        <v>215</v>
      </c>
      <c r="BS68" s="19">
        <v>76</v>
      </c>
      <c r="BT68" s="19">
        <v>1590</v>
      </c>
      <c r="BU68" s="19">
        <v>93</v>
      </c>
      <c r="BV68" s="19">
        <v>3335</v>
      </c>
      <c r="BW68" s="19">
        <v>0</v>
      </c>
      <c r="BX68" s="19">
        <v>304</v>
      </c>
      <c r="BY68" s="19">
        <v>1532</v>
      </c>
      <c r="BZ68" s="19">
        <v>130</v>
      </c>
      <c r="CA68" s="19">
        <v>0</v>
      </c>
      <c r="CB68" s="19">
        <v>642</v>
      </c>
      <c r="CC68" s="19">
        <v>366</v>
      </c>
      <c r="CD68" s="19">
        <v>2014</v>
      </c>
      <c r="CE68" s="19">
        <v>210</v>
      </c>
      <c r="CF68" s="19">
        <v>1205</v>
      </c>
      <c r="CG68" s="19">
        <v>1092</v>
      </c>
      <c r="CH68" s="19">
        <v>0</v>
      </c>
      <c r="CI68" s="375">
        <v>0.0015218274268263216</v>
      </c>
      <c r="CJ68" s="2" t="s">
        <v>351</v>
      </c>
      <c r="CK68" s="595"/>
      <c r="CL68" s="44" t="s">
        <v>102</v>
      </c>
      <c r="CN68" s="294">
        <v>68</v>
      </c>
    </row>
    <row r="69" spans="1:92" ht="12.75">
      <c r="A69" s="281" t="s">
        <v>30</v>
      </c>
      <c r="B69" s="19">
        <v>39728</v>
      </c>
      <c r="C69" s="19">
        <v>2962</v>
      </c>
      <c r="D69" s="19">
        <v>112</v>
      </c>
      <c r="E69" s="19">
        <v>411</v>
      </c>
      <c r="F69" s="19">
        <v>2181</v>
      </c>
      <c r="G69" s="19">
        <v>1142</v>
      </c>
      <c r="H69" s="19">
        <v>1554</v>
      </c>
      <c r="I69" s="19">
        <v>18808</v>
      </c>
      <c r="J69" s="19">
        <v>936</v>
      </c>
      <c r="K69" s="19">
        <v>4697</v>
      </c>
      <c r="L69" s="19">
        <v>4185</v>
      </c>
      <c r="M69" s="19">
        <v>0</v>
      </c>
      <c r="N69" s="19">
        <v>0</v>
      </c>
      <c r="O69" s="19">
        <v>2740</v>
      </c>
      <c r="P69" s="19">
        <v>0</v>
      </c>
      <c r="Q69" s="52">
        <v>1266</v>
      </c>
      <c r="R69" s="283">
        <v>236</v>
      </c>
      <c r="S69" s="283">
        <v>206</v>
      </c>
      <c r="T69" s="283">
        <v>227</v>
      </c>
      <c r="U69" s="283">
        <v>389</v>
      </c>
      <c r="V69" s="283">
        <v>411</v>
      </c>
      <c r="W69" s="283">
        <v>2181</v>
      </c>
      <c r="X69" s="283">
        <v>983</v>
      </c>
      <c r="Y69" s="283">
        <v>159</v>
      </c>
      <c r="Z69" s="283">
        <v>106</v>
      </c>
      <c r="AA69" s="283">
        <v>205</v>
      </c>
      <c r="AB69" s="283">
        <v>2825</v>
      </c>
      <c r="AC69" s="283">
        <v>0</v>
      </c>
      <c r="AD69" s="283">
        <v>584</v>
      </c>
      <c r="AE69" s="283">
        <v>2181</v>
      </c>
      <c r="AF69" s="283">
        <v>13751</v>
      </c>
      <c r="AG69" s="283">
        <v>709</v>
      </c>
      <c r="AH69" s="283">
        <v>1188</v>
      </c>
      <c r="AI69" s="283">
        <v>205</v>
      </c>
      <c r="AJ69" s="283">
        <v>52</v>
      </c>
      <c r="AK69" s="283">
        <v>1338</v>
      </c>
      <c r="AL69" s="283">
        <v>3376</v>
      </c>
      <c r="AM69" s="283">
        <v>0</v>
      </c>
      <c r="AN69" s="283">
        <v>353</v>
      </c>
      <c r="AO69" s="283">
        <v>1612</v>
      </c>
      <c r="AP69" s="283">
        <v>112</v>
      </c>
      <c r="AQ69" s="283">
        <v>0</v>
      </c>
      <c r="AR69" s="283">
        <v>641</v>
      </c>
      <c r="AS69" s="283">
        <v>2111</v>
      </c>
      <c r="AT69" s="283">
        <v>169</v>
      </c>
      <c r="AU69" s="283">
        <v>1103</v>
      </c>
      <c r="AV69" s="345">
        <v>1049</v>
      </c>
      <c r="AW69" s="19">
        <v>1266</v>
      </c>
      <c r="AX69" s="19">
        <v>236</v>
      </c>
      <c r="AY69" s="19">
        <v>206</v>
      </c>
      <c r="AZ69" s="19">
        <v>227</v>
      </c>
      <c r="BA69" s="19">
        <v>389</v>
      </c>
      <c r="BB69" s="19">
        <v>411</v>
      </c>
      <c r="BC69" s="19">
        <v>2181</v>
      </c>
      <c r="BD69" s="19">
        <v>856</v>
      </c>
      <c r="BE69" s="19">
        <v>983</v>
      </c>
      <c r="BF69" s="19">
        <v>159</v>
      </c>
      <c r="BG69" s="19">
        <v>106</v>
      </c>
      <c r="BH69" s="19">
        <v>205</v>
      </c>
      <c r="BI69" s="19">
        <v>2825</v>
      </c>
      <c r="BJ69" s="19">
        <v>584</v>
      </c>
      <c r="BK69" s="19">
        <v>5238</v>
      </c>
      <c r="BL69" s="19">
        <v>3633</v>
      </c>
      <c r="BM69" s="19">
        <v>4880</v>
      </c>
      <c r="BN69" s="19">
        <v>291</v>
      </c>
      <c r="BO69" s="19">
        <v>1188</v>
      </c>
      <c r="BP69" s="19">
        <v>1034</v>
      </c>
      <c r="BQ69" s="19">
        <v>186</v>
      </c>
      <c r="BR69" s="19">
        <v>205</v>
      </c>
      <c r="BS69" s="19">
        <v>52</v>
      </c>
      <c r="BT69" s="19">
        <v>1338</v>
      </c>
      <c r="BU69" s="19">
        <v>93</v>
      </c>
      <c r="BV69" s="19">
        <v>3376</v>
      </c>
      <c r="BW69" s="19">
        <v>0</v>
      </c>
      <c r="BX69" s="19">
        <v>353</v>
      </c>
      <c r="BY69" s="19">
        <v>1612</v>
      </c>
      <c r="BZ69" s="19">
        <v>112</v>
      </c>
      <c r="CA69" s="19">
        <v>0</v>
      </c>
      <c r="CB69" s="19">
        <v>641</v>
      </c>
      <c r="CC69" s="19">
        <v>430</v>
      </c>
      <c r="CD69" s="19">
        <v>2111</v>
      </c>
      <c r="CE69" s="19">
        <v>169</v>
      </c>
      <c r="CF69" s="19">
        <v>1103</v>
      </c>
      <c r="CG69" s="19">
        <v>1049</v>
      </c>
      <c r="CH69" s="19">
        <v>0</v>
      </c>
      <c r="CI69" s="375">
        <v>0.001968165614206275</v>
      </c>
      <c r="CJ69" s="2" t="s">
        <v>351</v>
      </c>
      <c r="CK69" s="595"/>
      <c r="CL69" s="44" t="s">
        <v>102</v>
      </c>
      <c r="CN69" s="294">
        <v>69</v>
      </c>
    </row>
    <row r="70" spans="1:92" ht="12.75">
      <c r="A70" s="281" t="s">
        <v>31</v>
      </c>
      <c r="B70" s="19">
        <v>32353</v>
      </c>
      <c r="C70" s="19">
        <v>2361</v>
      </c>
      <c r="D70" s="19">
        <v>104</v>
      </c>
      <c r="E70" s="19">
        <v>337</v>
      </c>
      <c r="F70" s="19">
        <v>1785</v>
      </c>
      <c r="G70" s="19">
        <v>928</v>
      </c>
      <c r="H70" s="19">
        <v>1327</v>
      </c>
      <c r="I70" s="19">
        <v>15255</v>
      </c>
      <c r="J70" s="19">
        <v>802</v>
      </c>
      <c r="K70" s="19">
        <v>3680</v>
      </c>
      <c r="L70" s="19">
        <v>3533</v>
      </c>
      <c r="M70" s="19">
        <v>0</v>
      </c>
      <c r="N70" s="19">
        <v>0</v>
      </c>
      <c r="O70" s="19">
        <v>2241</v>
      </c>
      <c r="P70" s="19">
        <v>0</v>
      </c>
      <c r="Q70" s="52">
        <v>1141</v>
      </c>
      <c r="R70" s="283">
        <v>146</v>
      </c>
      <c r="S70" s="283">
        <v>161</v>
      </c>
      <c r="T70" s="283">
        <v>159</v>
      </c>
      <c r="U70" s="283">
        <v>317</v>
      </c>
      <c r="V70" s="283">
        <v>337</v>
      </c>
      <c r="W70" s="283">
        <v>1766</v>
      </c>
      <c r="X70" s="283">
        <v>796</v>
      </c>
      <c r="Y70" s="283">
        <v>117</v>
      </c>
      <c r="Z70" s="283">
        <v>61</v>
      </c>
      <c r="AA70" s="283">
        <v>153</v>
      </c>
      <c r="AB70" s="283">
        <v>2390</v>
      </c>
      <c r="AC70" s="283">
        <v>0</v>
      </c>
      <c r="AD70" s="283">
        <v>518</v>
      </c>
      <c r="AE70" s="283">
        <v>1785</v>
      </c>
      <c r="AF70" s="283">
        <v>11295</v>
      </c>
      <c r="AG70" s="283">
        <v>643</v>
      </c>
      <c r="AH70" s="283">
        <v>941</v>
      </c>
      <c r="AI70" s="283">
        <v>133</v>
      </c>
      <c r="AJ70" s="283">
        <v>40</v>
      </c>
      <c r="AK70" s="283">
        <v>1115</v>
      </c>
      <c r="AL70" s="283">
        <v>2629</v>
      </c>
      <c r="AM70" s="283">
        <v>0</v>
      </c>
      <c r="AN70" s="283">
        <v>314</v>
      </c>
      <c r="AO70" s="283">
        <v>1348</v>
      </c>
      <c r="AP70" s="283">
        <v>104</v>
      </c>
      <c r="AQ70" s="283">
        <v>0</v>
      </c>
      <c r="AR70" s="283">
        <v>450</v>
      </c>
      <c r="AS70" s="283">
        <v>1671</v>
      </c>
      <c r="AT70" s="283">
        <v>93</v>
      </c>
      <c r="AU70" s="283">
        <v>781</v>
      </c>
      <c r="AV70" s="345">
        <v>949</v>
      </c>
      <c r="AW70" s="19">
        <v>1141</v>
      </c>
      <c r="AX70" s="19">
        <v>146</v>
      </c>
      <c r="AY70" s="19">
        <v>161</v>
      </c>
      <c r="AZ70" s="19">
        <v>159</v>
      </c>
      <c r="BA70" s="19">
        <v>317</v>
      </c>
      <c r="BB70" s="19">
        <v>337</v>
      </c>
      <c r="BC70" s="19">
        <v>1766</v>
      </c>
      <c r="BD70" s="19">
        <v>679</v>
      </c>
      <c r="BE70" s="19">
        <v>796</v>
      </c>
      <c r="BF70" s="19">
        <v>117</v>
      </c>
      <c r="BG70" s="19">
        <v>61</v>
      </c>
      <c r="BH70" s="19">
        <v>153</v>
      </c>
      <c r="BI70" s="19">
        <v>2390</v>
      </c>
      <c r="BJ70" s="19">
        <v>518</v>
      </c>
      <c r="BK70" s="19">
        <v>4138</v>
      </c>
      <c r="BL70" s="19">
        <v>3051</v>
      </c>
      <c r="BM70" s="19">
        <v>4106</v>
      </c>
      <c r="BN70" s="19">
        <v>300</v>
      </c>
      <c r="BO70" s="19">
        <v>941</v>
      </c>
      <c r="BP70" s="19">
        <v>806</v>
      </c>
      <c r="BQ70" s="19">
        <v>187</v>
      </c>
      <c r="BR70" s="19">
        <v>133</v>
      </c>
      <c r="BS70" s="19">
        <v>40</v>
      </c>
      <c r="BT70" s="19">
        <v>1115</v>
      </c>
      <c r="BU70" s="19">
        <v>78</v>
      </c>
      <c r="BV70" s="19">
        <v>2629</v>
      </c>
      <c r="BW70" s="19">
        <v>0</v>
      </c>
      <c r="BX70" s="19">
        <v>314</v>
      </c>
      <c r="BY70" s="19">
        <v>1348</v>
      </c>
      <c r="BZ70" s="19">
        <v>104</v>
      </c>
      <c r="CA70" s="19">
        <v>0</v>
      </c>
      <c r="CB70" s="19">
        <v>450</v>
      </c>
      <c r="CC70" s="19">
        <v>378</v>
      </c>
      <c r="CD70" s="19">
        <v>1671</v>
      </c>
      <c r="CE70" s="19">
        <v>93</v>
      </c>
      <c r="CF70" s="19">
        <v>781</v>
      </c>
      <c r="CG70" s="19">
        <v>949</v>
      </c>
      <c r="CH70" s="19">
        <v>0</v>
      </c>
      <c r="CI70" s="375">
        <v>0.003370544482317313</v>
      </c>
      <c r="CJ70" s="2" t="s">
        <v>351</v>
      </c>
      <c r="CK70" s="595"/>
      <c r="CL70" s="44" t="s">
        <v>102</v>
      </c>
      <c r="CN70" s="294">
        <v>70</v>
      </c>
    </row>
    <row r="71" spans="1:92" ht="12.75">
      <c r="A71" s="281" t="s">
        <v>32</v>
      </c>
      <c r="B71" s="19">
        <v>29596</v>
      </c>
      <c r="C71" s="19">
        <v>2511</v>
      </c>
      <c r="D71" s="19">
        <v>136</v>
      </c>
      <c r="E71" s="19">
        <v>367</v>
      </c>
      <c r="F71" s="19">
        <v>1790</v>
      </c>
      <c r="G71" s="19">
        <v>954</v>
      </c>
      <c r="H71" s="19">
        <v>1042</v>
      </c>
      <c r="I71" s="19">
        <v>13311</v>
      </c>
      <c r="J71" s="19">
        <v>775</v>
      </c>
      <c r="K71" s="19">
        <v>3728</v>
      </c>
      <c r="L71" s="19">
        <v>3241</v>
      </c>
      <c r="M71" s="19">
        <v>0</v>
      </c>
      <c r="N71" s="19">
        <v>0</v>
      </c>
      <c r="O71" s="19">
        <v>1741</v>
      </c>
      <c r="P71" s="19">
        <v>0</v>
      </c>
      <c r="Q71" s="52">
        <v>826</v>
      </c>
      <c r="R71" s="283">
        <v>152</v>
      </c>
      <c r="S71" s="283">
        <v>169</v>
      </c>
      <c r="T71" s="283">
        <v>190</v>
      </c>
      <c r="U71" s="283">
        <v>325</v>
      </c>
      <c r="V71" s="283">
        <v>367</v>
      </c>
      <c r="W71" s="283">
        <v>1347</v>
      </c>
      <c r="X71" s="283">
        <v>966</v>
      </c>
      <c r="Y71" s="283">
        <v>122</v>
      </c>
      <c r="Z71" s="283">
        <v>122</v>
      </c>
      <c r="AA71" s="283">
        <v>124</v>
      </c>
      <c r="AB71" s="283">
        <v>2015</v>
      </c>
      <c r="AC71" s="283">
        <v>0</v>
      </c>
      <c r="AD71" s="283">
        <v>511</v>
      </c>
      <c r="AE71" s="283">
        <v>1790</v>
      </c>
      <c r="AF71" s="283">
        <v>9609</v>
      </c>
      <c r="AG71" s="283">
        <v>585</v>
      </c>
      <c r="AH71" s="283">
        <v>829</v>
      </c>
      <c r="AI71" s="283">
        <v>157</v>
      </c>
      <c r="AJ71" s="283">
        <v>64</v>
      </c>
      <c r="AK71" s="283">
        <v>1065</v>
      </c>
      <c r="AL71" s="283">
        <v>2694</v>
      </c>
      <c r="AM71" s="283">
        <v>0</v>
      </c>
      <c r="AN71" s="283">
        <v>225</v>
      </c>
      <c r="AO71" s="283">
        <v>1177</v>
      </c>
      <c r="AP71" s="283">
        <v>136</v>
      </c>
      <c r="AQ71" s="283">
        <v>0</v>
      </c>
      <c r="AR71" s="283">
        <v>480</v>
      </c>
      <c r="AS71" s="283">
        <v>1674</v>
      </c>
      <c r="AT71" s="283">
        <v>118</v>
      </c>
      <c r="AU71" s="283">
        <v>810</v>
      </c>
      <c r="AV71" s="345">
        <v>947</v>
      </c>
      <c r="AW71" s="19">
        <v>826</v>
      </c>
      <c r="AX71" s="19">
        <v>152</v>
      </c>
      <c r="AY71" s="19">
        <v>169</v>
      </c>
      <c r="AZ71" s="19">
        <v>190</v>
      </c>
      <c r="BA71" s="19">
        <v>325</v>
      </c>
      <c r="BB71" s="19">
        <v>367</v>
      </c>
      <c r="BC71" s="19">
        <v>1347</v>
      </c>
      <c r="BD71" s="19">
        <v>666</v>
      </c>
      <c r="BE71" s="19">
        <v>966</v>
      </c>
      <c r="BF71" s="19">
        <v>122</v>
      </c>
      <c r="BG71" s="19">
        <v>122</v>
      </c>
      <c r="BH71" s="19">
        <v>124</v>
      </c>
      <c r="BI71" s="19">
        <v>2015</v>
      </c>
      <c r="BJ71" s="19">
        <v>511</v>
      </c>
      <c r="BK71" s="19">
        <v>3505</v>
      </c>
      <c r="BL71" s="19">
        <v>2705</v>
      </c>
      <c r="BM71" s="19">
        <v>3399</v>
      </c>
      <c r="BN71" s="19">
        <v>260</v>
      </c>
      <c r="BO71" s="19">
        <v>829</v>
      </c>
      <c r="BP71" s="19">
        <v>864</v>
      </c>
      <c r="BQ71" s="19">
        <v>161</v>
      </c>
      <c r="BR71" s="19">
        <v>157</v>
      </c>
      <c r="BS71" s="19">
        <v>64</v>
      </c>
      <c r="BT71" s="19">
        <v>1065</v>
      </c>
      <c r="BU71" s="19">
        <v>78</v>
      </c>
      <c r="BV71" s="19">
        <v>2694</v>
      </c>
      <c r="BW71" s="19">
        <v>0</v>
      </c>
      <c r="BX71" s="19">
        <v>225</v>
      </c>
      <c r="BY71" s="19">
        <v>1177</v>
      </c>
      <c r="BZ71" s="19">
        <v>136</v>
      </c>
      <c r="CA71" s="19">
        <v>0</v>
      </c>
      <c r="CB71" s="19">
        <v>480</v>
      </c>
      <c r="CC71" s="19">
        <v>346</v>
      </c>
      <c r="CD71" s="19">
        <v>1674</v>
      </c>
      <c r="CE71" s="19">
        <v>118</v>
      </c>
      <c r="CF71" s="19">
        <v>810</v>
      </c>
      <c r="CG71" s="19">
        <v>947</v>
      </c>
      <c r="CH71" s="19">
        <v>0</v>
      </c>
      <c r="CI71" s="375">
        <v>0.0042163384619086</v>
      </c>
      <c r="CJ71" s="2" t="s">
        <v>351</v>
      </c>
      <c r="CK71" s="595"/>
      <c r="CL71" s="44" t="s">
        <v>102</v>
      </c>
      <c r="CN71" s="294">
        <v>71</v>
      </c>
    </row>
    <row r="72" spans="1:92" ht="12.75">
      <c r="A72" s="281" t="s">
        <v>33</v>
      </c>
      <c r="B72" s="19">
        <v>31521</v>
      </c>
      <c r="C72" s="19">
        <v>2848</v>
      </c>
      <c r="D72" s="19">
        <v>142</v>
      </c>
      <c r="E72" s="19">
        <v>453</v>
      </c>
      <c r="F72" s="19">
        <v>2071</v>
      </c>
      <c r="G72" s="19">
        <v>1199</v>
      </c>
      <c r="H72" s="19">
        <v>988</v>
      </c>
      <c r="I72" s="19">
        <v>13502</v>
      </c>
      <c r="J72" s="19">
        <v>879</v>
      </c>
      <c r="K72" s="19">
        <v>4302</v>
      </c>
      <c r="L72" s="19">
        <v>3351</v>
      </c>
      <c r="M72" s="19">
        <v>0</v>
      </c>
      <c r="N72" s="19">
        <v>0</v>
      </c>
      <c r="O72" s="19">
        <v>1786</v>
      </c>
      <c r="P72" s="19">
        <v>0</v>
      </c>
      <c r="Q72" s="52">
        <v>796</v>
      </c>
      <c r="R72" s="283">
        <v>140</v>
      </c>
      <c r="S72" s="283">
        <v>164</v>
      </c>
      <c r="T72" s="283">
        <v>242</v>
      </c>
      <c r="U72" s="283">
        <v>437</v>
      </c>
      <c r="V72" s="283">
        <v>453</v>
      </c>
      <c r="W72" s="283">
        <v>1434</v>
      </c>
      <c r="X72" s="283">
        <v>1065</v>
      </c>
      <c r="Y72" s="283">
        <v>106</v>
      </c>
      <c r="Z72" s="283">
        <v>109</v>
      </c>
      <c r="AA72" s="283">
        <v>166</v>
      </c>
      <c r="AB72" s="283">
        <v>2002</v>
      </c>
      <c r="AC72" s="283">
        <v>0</v>
      </c>
      <c r="AD72" s="283">
        <v>570</v>
      </c>
      <c r="AE72" s="283">
        <v>2071</v>
      </c>
      <c r="AF72" s="283">
        <v>9124</v>
      </c>
      <c r="AG72" s="283">
        <v>637</v>
      </c>
      <c r="AH72" s="283">
        <v>1058</v>
      </c>
      <c r="AI72" s="283">
        <v>204</v>
      </c>
      <c r="AJ72" s="283">
        <v>52</v>
      </c>
      <c r="AK72" s="283">
        <v>1310</v>
      </c>
      <c r="AL72" s="283">
        <v>3194</v>
      </c>
      <c r="AM72" s="283">
        <v>0</v>
      </c>
      <c r="AN72" s="283">
        <v>188</v>
      </c>
      <c r="AO72" s="283">
        <v>1379</v>
      </c>
      <c r="AP72" s="283">
        <v>142</v>
      </c>
      <c r="AQ72" s="283">
        <v>0</v>
      </c>
      <c r="AR72" s="283">
        <v>473</v>
      </c>
      <c r="AS72" s="283">
        <v>1804</v>
      </c>
      <c r="AT72" s="283">
        <v>192</v>
      </c>
      <c r="AU72" s="283">
        <v>973</v>
      </c>
      <c r="AV72" s="345">
        <v>1036</v>
      </c>
      <c r="AW72" s="19">
        <v>796</v>
      </c>
      <c r="AX72" s="19">
        <v>140</v>
      </c>
      <c r="AY72" s="19">
        <v>164</v>
      </c>
      <c r="AZ72" s="19">
        <v>242</v>
      </c>
      <c r="BA72" s="19">
        <v>437</v>
      </c>
      <c r="BB72" s="19">
        <v>453</v>
      </c>
      <c r="BC72" s="19">
        <v>1434</v>
      </c>
      <c r="BD72" s="19">
        <v>810</v>
      </c>
      <c r="BE72" s="19">
        <v>1065</v>
      </c>
      <c r="BF72" s="19">
        <v>106</v>
      </c>
      <c r="BG72" s="19">
        <v>109</v>
      </c>
      <c r="BH72" s="19">
        <v>166</v>
      </c>
      <c r="BI72" s="19">
        <v>2002</v>
      </c>
      <c r="BJ72" s="19">
        <v>570</v>
      </c>
      <c r="BK72" s="19">
        <v>3386</v>
      </c>
      <c r="BL72" s="19">
        <v>2540</v>
      </c>
      <c r="BM72" s="19">
        <v>3198</v>
      </c>
      <c r="BN72" s="19">
        <v>290</v>
      </c>
      <c r="BO72" s="19">
        <v>1058</v>
      </c>
      <c r="BP72" s="19">
        <v>971</v>
      </c>
      <c r="BQ72" s="19">
        <v>202</v>
      </c>
      <c r="BR72" s="19">
        <v>204</v>
      </c>
      <c r="BS72" s="19">
        <v>52</v>
      </c>
      <c r="BT72" s="19">
        <v>1310</v>
      </c>
      <c r="BU72" s="19">
        <v>96</v>
      </c>
      <c r="BV72" s="19">
        <v>3194</v>
      </c>
      <c r="BW72" s="19">
        <v>0</v>
      </c>
      <c r="BX72" s="19">
        <v>188</v>
      </c>
      <c r="BY72" s="19">
        <v>1379</v>
      </c>
      <c r="BZ72" s="19">
        <v>142</v>
      </c>
      <c r="CA72" s="19">
        <v>0</v>
      </c>
      <c r="CB72" s="19">
        <v>473</v>
      </c>
      <c r="CC72" s="19">
        <v>339</v>
      </c>
      <c r="CD72" s="19">
        <v>1804</v>
      </c>
      <c r="CE72" s="19">
        <v>192</v>
      </c>
      <c r="CF72" s="19">
        <v>973</v>
      </c>
      <c r="CG72" s="19">
        <v>1036</v>
      </c>
      <c r="CH72" s="19">
        <v>0</v>
      </c>
      <c r="CI72" s="375">
        <v>0.005953599354344431</v>
      </c>
      <c r="CJ72" s="2" t="s">
        <v>351</v>
      </c>
      <c r="CK72" s="595"/>
      <c r="CL72" s="44" t="s">
        <v>102</v>
      </c>
      <c r="CN72" s="294">
        <v>72</v>
      </c>
    </row>
    <row r="73" spans="1:92" ht="12.75">
      <c r="A73" s="281" t="s">
        <v>34</v>
      </c>
      <c r="B73" s="19">
        <v>31770</v>
      </c>
      <c r="C73" s="19">
        <v>3102</v>
      </c>
      <c r="D73" s="19">
        <v>125</v>
      </c>
      <c r="E73" s="19">
        <v>448</v>
      </c>
      <c r="F73" s="19">
        <v>2086</v>
      </c>
      <c r="G73" s="19">
        <v>1205</v>
      </c>
      <c r="H73" s="19">
        <v>1019</v>
      </c>
      <c r="I73" s="19">
        <v>13507</v>
      </c>
      <c r="J73" s="19">
        <v>922</v>
      </c>
      <c r="K73" s="19">
        <v>4167</v>
      </c>
      <c r="L73" s="19">
        <v>3231</v>
      </c>
      <c r="M73" s="19">
        <v>0</v>
      </c>
      <c r="N73" s="19">
        <v>0</v>
      </c>
      <c r="O73" s="19">
        <v>1958</v>
      </c>
      <c r="P73" s="19">
        <v>0</v>
      </c>
      <c r="Q73" s="52">
        <v>803</v>
      </c>
      <c r="R73" s="283">
        <v>149</v>
      </c>
      <c r="S73" s="283">
        <v>211</v>
      </c>
      <c r="T73" s="283">
        <v>246</v>
      </c>
      <c r="U73" s="283">
        <v>422</v>
      </c>
      <c r="V73" s="283">
        <v>448</v>
      </c>
      <c r="W73" s="283">
        <v>1553</v>
      </c>
      <c r="X73" s="283">
        <v>1125</v>
      </c>
      <c r="Y73" s="283">
        <v>107</v>
      </c>
      <c r="Z73" s="283">
        <v>87</v>
      </c>
      <c r="AA73" s="283">
        <v>176</v>
      </c>
      <c r="AB73" s="283">
        <v>2055</v>
      </c>
      <c r="AC73" s="283">
        <v>0</v>
      </c>
      <c r="AD73" s="283">
        <v>633</v>
      </c>
      <c r="AE73" s="283">
        <v>2086</v>
      </c>
      <c r="AF73" s="283">
        <v>9031</v>
      </c>
      <c r="AG73" s="283">
        <v>676</v>
      </c>
      <c r="AH73" s="283">
        <v>1108</v>
      </c>
      <c r="AI73" s="283">
        <v>168</v>
      </c>
      <c r="AJ73" s="283">
        <v>67</v>
      </c>
      <c r="AK73" s="283">
        <v>1420</v>
      </c>
      <c r="AL73" s="283">
        <v>3091</v>
      </c>
      <c r="AM73" s="283">
        <v>0</v>
      </c>
      <c r="AN73" s="283">
        <v>194</v>
      </c>
      <c r="AO73" s="283">
        <v>1446</v>
      </c>
      <c r="AP73" s="283">
        <v>125</v>
      </c>
      <c r="AQ73" s="283">
        <v>0</v>
      </c>
      <c r="AR73" s="283">
        <v>557</v>
      </c>
      <c r="AS73" s="283">
        <v>1719</v>
      </c>
      <c r="AT73" s="283">
        <v>150</v>
      </c>
      <c r="AU73" s="283">
        <v>996</v>
      </c>
      <c r="AV73" s="345">
        <v>921</v>
      </c>
      <c r="AW73" s="19">
        <v>803</v>
      </c>
      <c r="AX73" s="19">
        <v>149</v>
      </c>
      <c r="AY73" s="19">
        <v>211</v>
      </c>
      <c r="AZ73" s="19">
        <v>246</v>
      </c>
      <c r="BA73" s="19">
        <v>422</v>
      </c>
      <c r="BB73" s="19">
        <v>448</v>
      </c>
      <c r="BC73" s="19">
        <v>1553</v>
      </c>
      <c r="BD73" s="19">
        <v>866</v>
      </c>
      <c r="BE73" s="19">
        <v>1125</v>
      </c>
      <c r="BF73" s="19">
        <v>107</v>
      </c>
      <c r="BG73" s="19">
        <v>87</v>
      </c>
      <c r="BH73" s="19">
        <v>176</v>
      </c>
      <c r="BI73" s="19">
        <v>2055</v>
      </c>
      <c r="BJ73" s="19">
        <v>633</v>
      </c>
      <c r="BK73" s="19">
        <v>3515</v>
      </c>
      <c r="BL73" s="19">
        <v>2478</v>
      </c>
      <c r="BM73" s="19">
        <v>3038</v>
      </c>
      <c r="BN73" s="19">
        <v>272</v>
      </c>
      <c r="BO73" s="19">
        <v>1108</v>
      </c>
      <c r="BP73" s="19">
        <v>948</v>
      </c>
      <c r="BQ73" s="19">
        <v>237</v>
      </c>
      <c r="BR73" s="19">
        <v>168</v>
      </c>
      <c r="BS73" s="19">
        <v>67</v>
      </c>
      <c r="BT73" s="19">
        <v>1420</v>
      </c>
      <c r="BU73" s="19">
        <v>90</v>
      </c>
      <c r="BV73" s="19">
        <v>3091</v>
      </c>
      <c r="BW73" s="19">
        <v>0</v>
      </c>
      <c r="BX73" s="19">
        <v>194</v>
      </c>
      <c r="BY73" s="19">
        <v>1446</v>
      </c>
      <c r="BZ73" s="19">
        <v>125</v>
      </c>
      <c r="CA73" s="19">
        <v>0</v>
      </c>
      <c r="CB73" s="19">
        <v>557</v>
      </c>
      <c r="CC73" s="19">
        <v>349</v>
      </c>
      <c r="CD73" s="19">
        <v>1719</v>
      </c>
      <c r="CE73" s="19">
        <v>150</v>
      </c>
      <c r="CF73" s="19">
        <v>996</v>
      </c>
      <c r="CG73" s="19">
        <v>921</v>
      </c>
      <c r="CH73" s="19">
        <v>0</v>
      </c>
      <c r="CI73" s="375">
        <v>0.007875079027001148</v>
      </c>
      <c r="CJ73" s="2" t="s">
        <v>351</v>
      </c>
      <c r="CK73" s="595"/>
      <c r="CL73" s="44" t="s">
        <v>102</v>
      </c>
      <c r="CN73" s="294">
        <v>73</v>
      </c>
    </row>
    <row r="74" spans="1:92" ht="12.75">
      <c r="A74" s="281" t="s">
        <v>35</v>
      </c>
      <c r="B74" s="19">
        <v>29383</v>
      </c>
      <c r="C74" s="19">
        <v>2905</v>
      </c>
      <c r="D74" s="19">
        <v>135</v>
      </c>
      <c r="E74" s="19">
        <v>376</v>
      </c>
      <c r="F74" s="19">
        <v>1978</v>
      </c>
      <c r="G74" s="19">
        <v>994</v>
      </c>
      <c r="H74" s="19">
        <v>925</v>
      </c>
      <c r="I74" s="19">
        <v>12697</v>
      </c>
      <c r="J74" s="19">
        <v>828</v>
      </c>
      <c r="K74" s="19">
        <v>3940</v>
      </c>
      <c r="L74" s="19">
        <v>2789</v>
      </c>
      <c r="M74" s="19">
        <v>0</v>
      </c>
      <c r="N74" s="19">
        <v>0</v>
      </c>
      <c r="O74" s="19">
        <v>1816</v>
      </c>
      <c r="P74" s="19">
        <v>0</v>
      </c>
      <c r="Q74" s="52">
        <v>743</v>
      </c>
      <c r="R74" s="283">
        <v>123</v>
      </c>
      <c r="S74" s="283">
        <v>162</v>
      </c>
      <c r="T74" s="283">
        <v>214</v>
      </c>
      <c r="U74" s="283">
        <v>383</v>
      </c>
      <c r="V74" s="283">
        <v>376</v>
      </c>
      <c r="W74" s="283">
        <v>1487</v>
      </c>
      <c r="X74" s="283">
        <v>1041</v>
      </c>
      <c r="Y74" s="283">
        <v>164</v>
      </c>
      <c r="Z74" s="283">
        <v>96</v>
      </c>
      <c r="AA74" s="283">
        <v>192</v>
      </c>
      <c r="AB74" s="283">
        <v>1684</v>
      </c>
      <c r="AC74" s="283">
        <v>0</v>
      </c>
      <c r="AD74" s="283">
        <v>434</v>
      </c>
      <c r="AE74" s="283">
        <v>1978</v>
      </c>
      <c r="AF74" s="283">
        <v>8354</v>
      </c>
      <c r="AG74" s="283">
        <v>614</v>
      </c>
      <c r="AH74" s="283">
        <v>1122</v>
      </c>
      <c r="AI74" s="283">
        <v>179</v>
      </c>
      <c r="AJ74" s="283">
        <v>59</v>
      </c>
      <c r="AK74" s="283">
        <v>1376</v>
      </c>
      <c r="AL74" s="283">
        <v>2800</v>
      </c>
      <c r="AM74" s="283">
        <v>0</v>
      </c>
      <c r="AN74" s="283">
        <v>167</v>
      </c>
      <c r="AO74" s="283">
        <v>1212</v>
      </c>
      <c r="AP74" s="283">
        <v>135</v>
      </c>
      <c r="AQ74" s="283">
        <v>0</v>
      </c>
      <c r="AR74" s="283">
        <v>488</v>
      </c>
      <c r="AS74" s="283">
        <v>1830</v>
      </c>
      <c r="AT74" s="283">
        <v>177</v>
      </c>
      <c r="AU74" s="283">
        <v>963</v>
      </c>
      <c r="AV74" s="345">
        <v>830</v>
      </c>
      <c r="AW74" s="19">
        <v>743</v>
      </c>
      <c r="AX74" s="19">
        <v>123</v>
      </c>
      <c r="AY74" s="19">
        <v>162</v>
      </c>
      <c r="AZ74" s="19">
        <v>214</v>
      </c>
      <c r="BA74" s="19">
        <v>383</v>
      </c>
      <c r="BB74" s="19">
        <v>376</v>
      </c>
      <c r="BC74" s="19">
        <v>1487</v>
      </c>
      <c r="BD74" s="19">
        <v>818</v>
      </c>
      <c r="BE74" s="19">
        <v>1041</v>
      </c>
      <c r="BF74" s="19">
        <v>164</v>
      </c>
      <c r="BG74" s="19">
        <v>96</v>
      </c>
      <c r="BH74" s="19">
        <v>192</v>
      </c>
      <c r="BI74" s="19">
        <v>1684</v>
      </c>
      <c r="BJ74" s="19">
        <v>434</v>
      </c>
      <c r="BK74" s="19">
        <v>3306</v>
      </c>
      <c r="BL74" s="19">
        <v>2179</v>
      </c>
      <c r="BM74" s="19">
        <v>2869</v>
      </c>
      <c r="BN74" s="19">
        <v>263</v>
      </c>
      <c r="BO74" s="19">
        <v>1122</v>
      </c>
      <c r="BP74" s="19">
        <v>897</v>
      </c>
      <c r="BQ74" s="19">
        <v>194</v>
      </c>
      <c r="BR74" s="19">
        <v>179</v>
      </c>
      <c r="BS74" s="19">
        <v>59</v>
      </c>
      <c r="BT74" s="19">
        <v>1376</v>
      </c>
      <c r="BU74" s="19">
        <v>106</v>
      </c>
      <c r="BV74" s="19">
        <v>2800</v>
      </c>
      <c r="BW74" s="19">
        <v>0</v>
      </c>
      <c r="BX74" s="19">
        <v>167</v>
      </c>
      <c r="BY74" s="19">
        <v>1212</v>
      </c>
      <c r="BZ74" s="19">
        <v>135</v>
      </c>
      <c r="CA74" s="19">
        <v>0</v>
      </c>
      <c r="CB74" s="19">
        <v>488</v>
      </c>
      <c r="CC74" s="19">
        <v>314</v>
      </c>
      <c r="CD74" s="19">
        <v>1830</v>
      </c>
      <c r="CE74" s="19">
        <v>177</v>
      </c>
      <c r="CF74" s="19">
        <v>963</v>
      </c>
      <c r="CG74" s="19">
        <v>830</v>
      </c>
      <c r="CH74" s="19">
        <v>0</v>
      </c>
      <c r="CI74" s="375">
        <v>0.01147624723310063</v>
      </c>
      <c r="CJ74" s="2" t="s">
        <v>351</v>
      </c>
      <c r="CK74" s="595"/>
      <c r="CL74" s="44" t="s">
        <v>102</v>
      </c>
      <c r="CN74" s="294">
        <v>74</v>
      </c>
    </row>
    <row r="75" spans="1:92" ht="12.75">
      <c r="A75" s="281" t="s">
        <v>36</v>
      </c>
      <c r="B75" s="19">
        <v>25796</v>
      </c>
      <c r="C75" s="19">
        <v>2593</v>
      </c>
      <c r="D75" s="19">
        <v>106</v>
      </c>
      <c r="E75" s="19">
        <v>417</v>
      </c>
      <c r="F75" s="19">
        <v>1668</v>
      </c>
      <c r="G75" s="19">
        <v>929</v>
      </c>
      <c r="H75" s="19">
        <v>777</v>
      </c>
      <c r="I75" s="19">
        <v>10746</v>
      </c>
      <c r="J75" s="19">
        <v>749</v>
      </c>
      <c r="K75" s="19">
        <v>3623</v>
      </c>
      <c r="L75" s="19">
        <v>2463</v>
      </c>
      <c r="M75" s="19">
        <v>0</v>
      </c>
      <c r="N75" s="19">
        <v>0</v>
      </c>
      <c r="O75" s="19">
        <v>1725</v>
      </c>
      <c r="P75" s="19">
        <v>0</v>
      </c>
      <c r="Q75" s="52">
        <v>611</v>
      </c>
      <c r="R75" s="283">
        <v>111</v>
      </c>
      <c r="S75" s="283">
        <v>155</v>
      </c>
      <c r="T75" s="283">
        <v>198</v>
      </c>
      <c r="U75" s="283">
        <v>325</v>
      </c>
      <c r="V75" s="283">
        <v>417</v>
      </c>
      <c r="W75" s="283">
        <v>1359</v>
      </c>
      <c r="X75" s="283">
        <v>887</v>
      </c>
      <c r="Y75" s="283">
        <v>122</v>
      </c>
      <c r="Z75" s="283">
        <v>85</v>
      </c>
      <c r="AA75" s="283">
        <v>118</v>
      </c>
      <c r="AB75" s="283">
        <v>1471</v>
      </c>
      <c r="AC75" s="283">
        <v>0</v>
      </c>
      <c r="AD75" s="283">
        <v>442</v>
      </c>
      <c r="AE75" s="283">
        <v>1668</v>
      </c>
      <c r="AF75" s="283">
        <v>7108</v>
      </c>
      <c r="AG75" s="283">
        <v>551</v>
      </c>
      <c r="AH75" s="283">
        <v>1003</v>
      </c>
      <c r="AI75" s="283">
        <v>144</v>
      </c>
      <c r="AJ75" s="283">
        <v>55</v>
      </c>
      <c r="AK75" s="283">
        <v>1222</v>
      </c>
      <c r="AL75" s="283">
        <v>2579</v>
      </c>
      <c r="AM75" s="283">
        <v>0</v>
      </c>
      <c r="AN75" s="283">
        <v>211</v>
      </c>
      <c r="AO75" s="283">
        <v>998</v>
      </c>
      <c r="AP75" s="283">
        <v>106</v>
      </c>
      <c r="AQ75" s="283">
        <v>0</v>
      </c>
      <c r="AR75" s="283">
        <v>484</v>
      </c>
      <c r="AS75" s="283">
        <v>1614</v>
      </c>
      <c r="AT75" s="283">
        <v>162</v>
      </c>
      <c r="AU75" s="283">
        <v>827</v>
      </c>
      <c r="AV75" s="345">
        <v>763</v>
      </c>
      <c r="AW75" s="19">
        <v>611</v>
      </c>
      <c r="AX75" s="19">
        <v>111</v>
      </c>
      <c r="AY75" s="19">
        <v>155</v>
      </c>
      <c r="AZ75" s="19">
        <v>198</v>
      </c>
      <c r="BA75" s="19">
        <v>325</v>
      </c>
      <c r="BB75" s="19">
        <v>417</v>
      </c>
      <c r="BC75" s="19">
        <v>1359</v>
      </c>
      <c r="BD75" s="19">
        <v>718</v>
      </c>
      <c r="BE75" s="19">
        <v>887</v>
      </c>
      <c r="BF75" s="19">
        <v>122</v>
      </c>
      <c r="BG75" s="19">
        <v>85</v>
      </c>
      <c r="BH75" s="19">
        <v>118</v>
      </c>
      <c r="BI75" s="19">
        <v>1471</v>
      </c>
      <c r="BJ75" s="19">
        <v>442</v>
      </c>
      <c r="BK75" s="19">
        <v>2841</v>
      </c>
      <c r="BL75" s="19">
        <v>1918</v>
      </c>
      <c r="BM75" s="19">
        <v>2349</v>
      </c>
      <c r="BN75" s="19">
        <v>197</v>
      </c>
      <c r="BO75" s="19">
        <v>1003</v>
      </c>
      <c r="BP75" s="19">
        <v>753</v>
      </c>
      <c r="BQ75" s="19">
        <v>204</v>
      </c>
      <c r="BR75" s="19">
        <v>144</v>
      </c>
      <c r="BS75" s="19">
        <v>55</v>
      </c>
      <c r="BT75" s="19">
        <v>1222</v>
      </c>
      <c r="BU75" s="19">
        <v>106</v>
      </c>
      <c r="BV75" s="19">
        <v>2579</v>
      </c>
      <c r="BW75" s="19">
        <v>0</v>
      </c>
      <c r="BX75" s="19">
        <v>211</v>
      </c>
      <c r="BY75" s="19">
        <v>998</v>
      </c>
      <c r="BZ75" s="19">
        <v>106</v>
      </c>
      <c r="CA75" s="19">
        <v>0</v>
      </c>
      <c r="CB75" s="19">
        <v>484</v>
      </c>
      <c r="CC75" s="19">
        <v>241</v>
      </c>
      <c r="CD75" s="19">
        <v>1614</v>
      </c>
      <c r="CE75" s="19">
        <v>162</v>
      </c>
      <c r="CF75" s="19">
        <v>827</v>
      </c>
      <c r="CG75" s="19">
        <v>763</v>
      </c>
      <c r="CH75" s="19">
        <v>0</v>
      </c>
      <c r="CI75" s="375">
        <v>0.016383516757488337</v>
      </c>
      <c r="CJ75" s="2" t="s">
        <v>351</v>
      </c>
      <c r="CK75" s="595"/>
      <c r="CL75" s="44" t="s">
        <v>102</v>
      </c>
      <c r="CN75" s="294">
        <v>75</v>
      </c>
    </row>
    <row r="76" spans="1:92" ht="12.75">
      <c r="A76" s="281" t="s">
        <v>37</v>
      </c>
      <c r="B76" s="19">
        <v>25194</v>
      </c>
      <c r="C76" s="19">
        <v>2657</v>
      </c>
      <c r="D76" s="19">
        <v>124</v>
      </c>
      <c r="E76" s="19">
        <v>400</v>
      </c>
      <c r="F76" s="19">
        <v>1801</v>
      </c>
      <c r="G76" s="19">
        <v>952</v>
      </c>
      <c r="H76" s="19">
        <v>793</v>
      </c>
      <c r="I76" s="19">
        <v>10006</v>
      </c>
      <c r="J76" s="19">
        <v>758</v>
      </c>
      <c r="K76" s="19">
        <v>3652</v>
      </c>
      <c r="L76" s="19">
        <v>2336</v>
      </c>
      <c r="M76" s="19">
        <v>0</v>
      </c>
      <c r="N76" s="19">
        <v>0</v>
      </c>
      <c r="O76" s="19">
        <v>1715</v>
      </c>
      <c r="P76" s="19">
        <v>0</v>
      </c>
      <c r="Q76" s="52">
        <v>603</v>
      </c>
      <c r="R76" s="283">
        <v>143</v>
      </c>
      <c r="S76" s="283">
        <v>151</v>
      </c>
      <c r="T76" s="283">
        <v>193</v>
      </c>
      <c r="U76" s="283">
        <v>338</v>
      </c>
      <c r="V76" s="283">
        <v>400</v>
      </c>
      <c r="W76" s="283">
        <v>1422</v>
      </c>
      <c r="X76" s="283">
        <v>972</v>
      </c>
      <c r="Y76" s="283">
        <v>115</v>
      </c>
      <c r="Z76" s="283">
        <v>89</v>
      </c>
      <c r="AA76" s="283">
        <v>148</v>
      </c>
      <c r="AB76" s="283">
        <v>1377</v>
      </c>
      <c r="AC76" s="283">
        <v>0</v>
      </c>
      <c r="AD76" s="283">
        <v>468</v>
      </c>
      <c r="AE76" s="283">
        <v>1801</v>
      </c>
      <c r="AF76" s="283">
        <v>6306</v>
      </c>
      <c r="AG76" s="283">
        <v>565</v>
      </c>
      <c r="AH76" s="283">
        <v>1004</v>
      </c>
      <c r="AI76" s="283">
        <v>137</v>
      </c>
      <c r="AJ76" s="283">
        <v>47</v>
      </c>
      <c r="AK76" s="283">
        <v>1244</v>
      </c>
      <c r="AL76" s="283">
        <v>2647</v>
      </c>
      <c r="AM76" s="283">
        <v>0</v>
      </c>
      <c r="AN76" s="283">
        <v>142</v>
      </c>
      <c r="AO76" s="283">
        <v>1059</v>
      </c>
      <c r="AP76" s="283">
        <v>124</v>
      </c>
      <c r="AQ76" s="283">
        <v>0</v>
      </c>
      <c r="AR76" s="283">
        <v>441</v>
      </c>
      <c r="AS76" s="283">
        <v>1599</v>
      </c>
      <c r="AT76" s="283">
        <v>146</v>
      </c>
      <c r="AU76" s="283">
        <v>780</v>
      </c>
      <c r="AV76" s="345">
        <v>733</v>
      </c>
      <c r="AW76" s="19">
        <v>603</v>
      </c>
      <c r="AX76" s="19">
        <v>143</v>
      </c>
      <c r="AY76" s="19">
        <v>151</v>
      </c>
      <c r="AZ76" s="19">
        <v>193</v>
      </c>
      <c r="BA76" s="19">
        <v>338</v>
      </c>
      <c r="BB76" s="19">
        <v>400</v>
      </c>
      <c r="BC76" s="19">
        <v>1422</v>
      </c>
      <c r="BD76" s="19">
        <v>800</v>
      </c>
      <c r="BE76" s="19">
        <v>972</v>
      </c>
      <c r="BF76" s="19">
        <v>115</v>
      </c>
      <c r="BG76" s="19">
        <v>89</v>
      </c>
      <c r="BH76" s="19">
        <v>148</v>
      </c>
      <c r="BI76" s="19">
        <v>1377</v>
      </c>
      <c r="BJ76" s="19">
        <v>468</v>
      </c>
      <c r="BK76" s="19">
        <v>2510</v>
      </c>
      <c r="BL76" s="19">
        <v>1754</v>
      </c>
      <c r="BM76" s="19">
        <v>2042</v>
      </c>
      <c r="BN76" s="19">
        <v>196</v>
      </c>
      <c r="BO76" s="19">
        <v>1004</v>
      </c>
      <c r="BP76" s="19">
        <v>805</v>
      </c>
      <c r="BQ76" s="19">
        <v>208</v>
      </c>
      <c r="BR76" s="19">
        <v>137</v>
      </c>
      <c r="BS76" s="19">
        <v>47</v>
      </c>
      <c r="BT76" s="19">
        <v>1244</v>
      </c>
      <c r="BU76" s="19">
        <v>100</v>
      </c>
      <c r="BV76" s="19">
        <v>2647</v>
      </c>
      <c r="BW76" s="19">
        <v>0</v>
      </c>
      <c r="BX76" s="19">
        <v>142</v>
      </c>
      <c r="BY76" s="19">
        <v>1059</v>
      </c>
      <c r="BZ76" s="19">
        <v>124</v>
      </c>
      <c r="CA76" s="19">
        <v>0</v>
      </c>
      <c r="CB76" s="19">
        <v>441</v>
      </c>
      <c r="CC76" s="19">
        <v>257</v>
      </c>
      <c r="CD76" s="19">
        <v>1599</v>
      </c>
      <c r="CE76" s="19">
        <v>146</v>
      </c>
      <c r="CF76" s="19">
        <v>780</v>
      </c>
      <c r="CG76" s="19">
        <v>733</v>
      </c>
      <c r="CH76" s="19">
        <v>0</v>
      </c>
      <c r="CI76" s="375">
        <v>0.024822296744380083</v>
      </c>
      <c r="CJ76" s="2" t="s">
        <v>351</v>
      </c>
      <c r="CK76" s="595"/>
      <c r="CL76" s="44" t="s">
        <v>102</v>
      </c>
      <c r="CN76" s="294">
        <v>76</v>
      </c>
    </row>
    <row r="77" spans="1:92" ht="12.75">
      <c r="A77" s="281" t="s">
        <v>38</v>
      </c>
      <c r="B77" s="19">
        <v>19790</v>
      </c>
      <c r="C77" s="19">
        <v>2150</v>
      </c>
      <c r="D77" s="19">
        <v>100</v>
      </c>
      <c r="E77" s="19">
        <v>339</v>
      </c>
      <c r="F77" s="19">
        <v>1431</v>
      </c>
      <c r="G77" s="19">
        <v>750</v>
      </c>
      <c r="H77" s="19">
        <v>539</v>
      </c>
      <c r="I77" s="19">
        <v>7927</v>
      </c>
      <c r="J77" s="19">
        <v>587</v>
      </c>
      <c r="K77" s="19">
        <v>2817</v>
      </c>
      <c r="L77" s="19">
        <v>1758</v>
      </c>
      <c r="M77" s="19">
        <v>0</v>
      </c>
      <c r="N77" s="19">
        <v>0</v>
      </c>
      <c r="O77" s="19">
        <v>1392</v>
      </c>
      <c r="P77" s="19">
        <v>0</v>
      </c>
      <c r="Q77" s="52">
        <v>414</v>
      </c>
      <c r="R77" s="283">
        <v>74</v>
      </c>
      <c r="S77" s="283">
        <v>113</v>
      </c>
      <c r="T77" s="283">
        <v>170</v>
      </c>
      <c r="U77" s="283">
        <v>260</v>
      </c>
      <c r="V77" s="283">
        <v>339</v>
      </c>
      <c r="W77" s="283">
        <v>1156</v>
      </c>
      <c r="X77" s="283">
        <v>788</v>
      </c>
      <c r="Y77" s="283">
        <v>98</v>
      </c>
      <c r="Z77" s="283">
        <v>55</v>
      </c>
      <c r="AA77" s="283">
        <v>118</v>
      </c>
      <c r="AB77" s="283">
        <v>1010</v>
      </c>
      <c r="AC77" s="283">
        <v>0</v>
      </c>
      <c r="AD77" s="283">
        <v>368</v>
      </c>
      <c r="AE77" s="283">
        <v>1431</v>
      </c>
      <c r="AF77" s="283">
        <v>5133</v>
      </c>
      <c r="AG77" s="283">
        <v>417</v>
      </c>
      <c r="AH77" s="283">
        <v>791</v>
      </c>
      <c r="AI77" s="283">
        <v>101</v>
      </c>
      <c r="AJ77" s="283">
        <v>51</v>
      </c>
      <c r="AK77" s="283">
        <v>1015</v>
      </c>
      <c r="AL77" s="283">
        <v>1992</v>
      </c>
      <c r="AM77" s="283">
        <v>0</v>
      </c>
      <c r="AN77" s="283">
        <v>123</v>
      </c>
      <c r="AO77" s="283">
        <v>777</v>
      </c>
      <c r="AP77" s="283">
        <v>100</v>
      </c>
      <c r="AQ77" s="283">
        <v>0</v>
      </c>
      <c r="AR77" s="283">
        <v>347</v>
      </c>
      <c r="AS77" s="283">
        <v>1281</v>
      </c>
      <c r="AT77" s="283">
        <v>122</v>
      </c>
      <c r="AU77" s="283">
        <v>554</v>
      </c>
      <c r="AV77" s="345">
        <v>592</v>
      </c>
      <c r="AW77" s="19">
        <v>414</v>
      </c>
      <c r="AX77" s="19">
        <v>74</v>
      </c>
      <c r="AY77" s="19">
        <v>113</v>
      </c>
      <c r="AZ77" s="19">
        <v>170</v>
      </c>
      <c r="BA77" s="19">
        <v>260</v>
      </c>
      <c r="BB77" s="19">
        <v>339</v>
      </c>
      <c r="BC77" s="19">
        <v>1156</v>
      </c>
      <c r="BD77" s="19">
        <v>616</v>
      </c>
      <c r="BE77" s="19">
        <v>788</v>
      </c>
      <c r="BF77" s="19">
        <v>98</v>
      </c>
      <c r="BG77" s="19">
        <v>55</v>
      </c>
      <c r="BH77" s="19">
        <v>118</v>
      </c>
      <c r="BI77" s="19">
        <v>1010</v>
      </c>
      <c r="BJ77" s="19">
        <v>368</v>
      </c>
      <c r="BK77" s="19">
        <v>2080</v>
      </c>
      <c r="BL77" s="19">
        <v>1404</v>
      </c>
      <c r="BM77" s="19">
        <v>1649</v>
      </c>
      <c r="BN77" s="19">
        <v>155</v>
      </c>
      <c r="BO77" s="19">
        <v>791</v>
      </c>
      <c r="BP77" s="19">
        <v>660</v>
      </c>
      <c r="BQ77" s="19">
        <v>183</v>
      </c>
      <c r="BR77" s="19">
        <v>101</v>
      </c>
      <c r="BS77" s="19">
        <v>51</v>
      </c>
      <c r="BT77" s="19">
        <v>1015</v>
      </c>
      <c r="BU77" s="19">
        <v>58</v>
      </c>
      <c r="BV77" s="19">
        <v>1992</v>
      </c>
      <c r="BW77" s="19">
        <v>0</v>
      </c>
      <c r="BX77" s="19">
        <v>123</v>
      </c>
      <c r="BY77" s="19">
        <v>777</v>
      </c>
      <c r="BZ77" s="19">
        <v>100</v>
      </c>
      <c r="CA77" s="19">
        <v>0</v>
      </c>
      <c r="CB77" s="19">
        <v>347</v>
      </c>
      <c r="CC77" s="19">
        <v>176</v>
      </c>
      <c r="CD77" s="19">
        <v>1281</v>
      </c>
      <c r="CE77" s="19">
        <v>122</v>
      </c>
      <c r="CF77" s="19">
        <v>554</v>
      </c>
      <c r="CG77" s="19">
        <v>592</v>
      </c>
      <c r="CH77" s="19">
        <v>0</v>
      </c>
      <c r="CI77" s="375">
        <v>0.036323533517603375</v>
      </c>
      <c r="CJ77" s="2" t="s">
        <v>351</v>
      </c>
      <c r="CK77" s="595"/>
      <c r="CL77" s="44" t="s">
        <v>102</v>
      </c>
      <c r="CN77" s="294">
        <v>77</v>
      </c>
    </row>
    <row r="78" spans="1:92" ht="12.75">
      <c r="A78" s="281" t="s">
        <v>39</v>
      </c>
      <c r="B78" s="19">
        <v>17161</v>
      </c>
      <c r="C78" s="19">
        <v>1954</v>
      </c>
      <c r="D78" s="19">
        <v>64</v>
      </c>
      <c r="E78" s="19">
        <v>295</v>
      </c>
      <c r="F78" s="19">
        <v>1061</v>
      </c>
      <c r="G78" s="19">
        <v>586</v>
      </c>
      <c r="H78" s="19">
        <v>441</v>
      </c>
      <c r="I78" s="19">
        <v>6999</v>
      </c>
      <c r="J78" s="19">
        <v>442</v>
      </c>
      <c r="K78" s="19">
        <v>2469</v>
      </c>
      <c r="L78" s="19">
        <v>1586</v>
      </c>
      <c r="M78" s="19">
        <v>0</v>
      </c>
      <c r="N78" s="19">
        <v>0</v>
      </c>
      <c r="O78" s="19">
        <v>1264</v>
      </c>
      <c r="P78" s="19">
        <v>0</v>
      </c>
      <c r="Q78" s="52">
        <v>327</v>
      </c>
      <c r="R78" s="283">
        <v>80</v>
      </c>
      <c r="S78" s="283">
        <v>85</v>
      </c>
      <c r="T78" s="283">
        <v>144</v>
      </c>
      <c r="U78" s="283">
        <v>174</v>
      </c>
      <c r="V78" s="283">
        <v>295</v>
      </c>
      <c r="W78" s="283">
        <v>1070</v>
      </c>
      <c r="X78" s="283">
        <v>713</v>
      </c>
      <c r="Y78" s="283">
        <v>77</v>
      </c>
      <c r="Z78" s="283">
        <v>51</v>
      </c>
      <c r="AA78" s="283">
        <v>103</v>
      </c>
      <c r="AB78" s="283">
        <v>874</v>
      </c>
      <c r="AC78" s="283">
        <v>0</v>
      </c>
      <c r="AD78" s="283">
        <v>319</v>
      </c>
      <c r="AE78" s="283">
        <v>1061</v>
      </c>
      <c r="AF78" s="283">
        <v>4539</v>
      </c>
      <c r="AG78" s="283">
        <v>298</v>
      </c>
      <c r="AH78" s="283">
        <v>645</v>
      </c>
      <c r="AI78" s="283">
        <v>103</v>
      </c>
      <c r="AJ78" s="283">
        <v>34</v>
      </c>
      <c r="AK78" s="283">
        <v>903</v>
      </c>
      <c r="AL78" s="283">
        <v>1797</v>
      </c>
      <c r="AM78" s="283">
        <v>0</v>
      </c>
      <c r="AN78" s="283">
        <v>109</v>
      </c>
      <c r="AO78" s="283">
        <v>776</v>
      </c>
      <c r="AP78" s="283">
        <v>64</v>
      </c>
      <c r="AQ78" s="283">
        <v>0</v>
      </c>
      <c r="AR78" s="283">
        <v>338</v>
      </c>
      <c r="AS78" s="283">
        <v>1091</v>
      </c>
      <c r="AT78" s="283">
        <v>93</v>
      </c>
      <c r="AU78" s="283">
        <v>440</v>
      </c>
      <c r="AV78" s="345">
        <v>558</v>
      </c>
      <c r="AW78" s="19">
        <v>327</v>
      </c>
      <c r="AX78" s="19">
        <v>80</v>
      </c>
      <c r="AY78" s="19">
        <v>85</v>
      </c>
      <c r="AZ78" s="19">
        <v>144</v>
      </c>
      <c r="BA78" s="19">
        <v>174</v>
      </c>
      <c r="BB78" s="19">
        <v>295</v>
      </c>
      <c r="BC78" s="19">
        <v>1070</v>
      </c>
      <c r="BD78" s="19">
        <v>435</v>
      </c>
      <c r="BE78" s="19">
        <v>713</v>
      </c>
      <c r="BF78" s="19">
        <v>77</v>
      </c>
      <c r="BG78" s="19">
        <v>51</v>
      </c>
      <c r="BH78" s="19">
        <v>103</v>
      </c>
      <c r="BI78" s="19">
        <v>874</v>
      </c>
      <c r="BJ78" s="19">
        <v>319</v>
      </c>
      <c r="BK78" s="19">
        <v>1901</v>
      </c>
      <c r="BL78" s="19">
        <v>1230</v>
      </c>
      <c r="BM78" s="19">
        <v>1408</v>
      </c>
      <c r="BN78" s="19">
        <v>126</v>
      </c>
      <c r="BO78" s="19">
        <v>645</v>
      </c>
      <c r="BP78" s="19">
        <v>500</v>
      </c>
      <c r="BQ78" s="19">
        <v>113</v>
      </c>
      <c r="BR78" s="19">
        <v>103</v>
      </c>
      <c r="BS78" s="19">
        <v>34</v>
      </c>
      <c r="BT78" s="19">
        <v>903</v>
      </c>
      <c r="BU78" s="19">
        <v>58</v>
      </c>
      <c r="BV78" s="19">
        <v>1797</v>
      </c>
      <c r="BW78" s="19">
        <v>0</v>
      </c>
      <c r="BX78" s="19">
        <v>109</v>
      </c>
      <c r="BY78" s="19">
        <v>776</v>
      </c>
      <c r="BZ78" s="19">
        <v>64</v>
      </c>
      <c r="CA78" s="19">
        <v>0</v>
      </c>
      <c r="CB78" s="19">
        <v>338</v>
      </c>
      <c r="CC78" s="19">
        <v>127</v>
      </c>
      <c r="CD78" s="19">
        <v>1091</v>
      </c>
      <c r="CE78" s="19">
        <v>93</v>
      </c>
      <c r="CF78" s="19">
        <v>440</v>
      </c>
      <c r="CG78" s="19">
        <v>558</v>
      </c>
      <c r="CH78" s="19">
        <v>0</v>
      </c>
      <c r="CI78" s="375">
        <v>0.05136884351191329</v>
      </c>
      <c r="CJ78" s="2" t="s">
        <v>351</v>
      </c>
      <c r="CK78" s="595"/>
      <c r="CL78" s="44" t="s">
        <v>102</v>
      </c>
      <c r="CN78" s="294">
        <v>78</v>
      </c>
    </row>
    <row r="79" spans="1:92" ht="12.75">
      <c r="A79" s="281" t="s">
        <v>40</v>
      </c>
      <c r="B79" s="19">
        <v>12791</v>
      </c>
      <c r="C79" s="19">
        <v>1400</v>
      </c>
      <c r="D79" s="19">
        <v>38</v>
      </c>
      <c r="E79" s="19">
        <v>177</v>
      </c>
      <c r="F79" s="19">
        <v>890</v>
      </c>
      <c r="G79" s="19">
        <v>438</v>
      </c>
      <c r="H79" s="19">
        <v>367</v>
      </c>
      <c r="I79" s="19">
        <v>5376</v>
      </c>
      <c r="J79" s="19">
        <v>325</v>
      </c>
      <c r="K79" s="19">
        <v>1745</v>
      </c>
      <c r="L79" s="19">
        <v>1165</v>
      </c>
      <c r="M79" s="19">
        <v>0</v>
      </c>
      <c r="N79" s="19">
        <v>0</v>
      </c>
      <c r="O79" s="19">
        <v>870</v>
      </c>
      <c r="P79" s="19">
        <v>0</v>
      </c>
      <c r="Q79" s="52">
        <v>274</v>
      </c>
      <c r="R79" s="283">
        <v>62</v>
      </c>
      <c r="S79" s="283">
        <v>75</v>
      </c>
      <c r="T79" s="283">
        <v>109</v>
      </c>
      <c r="U79" s="283">
        <v>115</v>
      </c>
      <c r="V79" s="283">
        <v>177</v>
      </c>
      <c r="W79" s="283">
        <v>714</v>
      </c>
      <c r="X79" s="283">
        <v>531</v>
      </c>
      <c r="Y79" s="283">
        <v>46</v>
      </c>
      <c r="Z79" s="283">
        <v>31</v>
      </c>
      <c r="AA79" s="283">
        <v>76</v>
      </c>
      <c r="AB79" s="283">
        <v>711</v>
      </c>
      <c r="AC79" s="283">
        <v>0</v>
      </c>
      <c r="AD79" s="283">
        <v>260</v>
      </c>
      <c r="AE79" s="283">
        <v>890</v>
      </c>
      <c r="AF79" s="283">
        <v>3441</v>
      </c>
      <c r="AG79" s="283">
        <v>216</v>
      </c>
      <c r="AH79" s="283">
        <v>591</v>
      </c>
      <c r="AI79" s="283">
        <v>62</v>
      </c>
      <c r="AJ79" s="283">
        <v>31</v>
      </c>
      <c r="AK79" s="283">
        <v>603</v>
      </c>
      <c r="AL79" s="283">
        <v>1274</v>
      </c>
      <c r="AM79" s="283">
        <v>0</v>
      </c>
      <c r="AN79" s="283">
        <v>81</v>
      </c>
      <c r="AO79" s="283">
        <v>590</v>
      </c>
      <c r="AP79" s="283">
        <v>38</v>
      </c>
      <c r="AQ79" s="283">
        <v>0</v>
      </c>
      <c r="AR79" s="283">
        <v>266</v>
      </c>
      <c r="AS79" s="283">
        <v>756</v>
      </c>
      <c r="AT79" s="283">
        <v>63</v>
      </c>
      <c r="AU79" s="283">
        <v>347</v>
      </c>
      <c r="AV79" s="345">
        <v>361</v>
      </c>
      <c r="AW79" s="19">
        <v>274</v>
      </c>
      <c r="AX79" s="19">
        <v>62</v>
      </c>
      <c r="AY79" s="19">
        <v>75</v>
      </c>
      <c r="AZ79" s="19">
        <v>109</v>
      </c>
      <c r="BA79" s="19">
        <v>115</v>
      </c>
      <c r="BB79" s="19">
        <v>177</v>
      </c>
      <c r="BC79" s="19">
        <v>714</v>
      </c>
      <c r="BD79" s="19">
        <v>373</v>
      </c>
      <c r="BE79" s="19">
        <v>531</v>
      </c>
      <c r="BF79" s="19">
        <v>46</v>
      </c>
      <c r="BG79" s="19">
        <v>31</v>
      </c>
      <c r="BH79" s="19">
        <v>76</v>
      </c>
      <c r="BI79" s="19">
        <v>711</v>
      </c>
      <c r="BJ79" s="19">
        <v>260</v>
      </c>
      <c r="BK79" s="19">
        <v>1418</v>
      </c>
      <c r="BL79" s="19">
        <v>954</v>
      </c>
      <c r="BM79" s="19">
        <v>1069</v>
      </c>
      <c r="BN79" s="19">
        <v>89</v>
      </c>
      <c r="BO79" s="19">
        <v>591</v>
      </c>
      <c r="BP79" s="19">
        <v>428</v>
      </c>
      <c r="BQ79" s="19">
        <v>69</v>
      </c>
      <c r="BR79" s="19">
        <v>62</v>
      </c>
      <c r="BS79" s="19">
        <v>31</v>
      </c>
      <c r="BT79" s="19">
        <v>603</v>
      </c>
      <c r="BU79" s="19">
        <v>33</v>
      </c>
      <c r="BV79" s="19">
        <v>1274</v>
      </c>
      <c r="BW79" s="19">
        <v>0</v>
      </c>
      <c r="BX79" s="19">
        <v>81</v>
      </c>
      <c r="BY79" s="19">
        <v>590</v>
      </c>
      <c r="BZ79" s="19">
        <v>38</v>
      </c>
      <c r="CA79" s="19">
        <v>0</v>
      </c>
      <c r="CB79" s="19">
        <v>266</v>
      </c>
      <c r="CC79" s="19">
        <v>114</v>
      </c>
      <c r="CD79" s="19">
        <v>756</v>
      </c>
      <c r="CE79" s="19">
        <v>63</v>
      </c>
      <c r="CF79" s="19">
        <v>347</v>
      </c>
      <c r="CG79" s="19">
        <v>361</v>
      </c>
      <c r="CH79" s="19">
        <v>0</v>
      </c>
      <c r="CI79" s="375">
        <v>0.07635921222720705</v>
      </c>
      <c r="CJ79" s="2" t="s">
        <v>351</v>
      </c>
      <c r="CK79" s="595"/>
      <c r="CL79" s="44" t="s">
        <v>102</v>
      </c>
      <c r="CN79" s="294">
        <v>79</v>
      </c>
    </row>
    <row r="80" spans="1:92" ht="12.75">
      <c r="A80" s="281" t="s">
        <v>41</v>
      </c>
      <c r="B80" s="19">
        <v>7785</v>
      </c>
      <c r="C80" s="19">
        <v>767</v>
      </c>
      <c r="D80" s="19">
        <v>23</v>
      </c>
      <c r="E80" s="19">
        <v>125</v>
      </c>
      <c r="F80" s="19">
        <v>567</v>
      </c>
      <c r="G80" s="19">
        <v>281</v>
      </c>
      <c r="H80" s="19">
        <v>210</v>
      </c>
      <c r="I80" s="19">
        <v>3254</v>
      </c>
      <c r="J80" s="19">
        <v>200</v>
      </c>
      <c r="K80" s="19">
        <v>1051</v>
      </c>
      <c r="L80" s="19">
        <v>741</v>
      </c>
      <c r="M80" s="19">
        <v>0</v>
      </c>
      <c r="N80" s="19">
        <v>0</v>
      </c>
      <c r="O80" s="19">
        <v>566</v>
      </c>
      <c r="P80" s="19">
        <v>0</v>
      </c>
      <c r="Q80" s="52">
        <v>159</v>
      </c>
      <c r="R80" s="283">
        <v>38</v>
      </c>
      <c r="S80" s="283">
        <v>49</v>
      </c>
      <c r="T80" s="283">
        <v>63</v>
      </c>
      <c r="U80" s="283">
        <v>83</v>
      </c>
      <c r="V80" s="283">
        <v>125</v>
      </c>
      <c r="W80" s="283">
        <v>459</v>
      </c>
      <c r="X80" s="283">
        <v>307</v>
      </c>
      <c r="Y80" s="283">
        <v>23</v>
      </c>
      <c r="Z80" s="283">
        <v>19</v>
      </c>
      <c r="AA80" s="283">
        <v>41</v>
      </c>
      <c r="AB80" s="283">
        <v>434</v>
      </c>
      <c r="AC80" s="283">
        <v>0</v>
      </c>
      <c r="AD80" s="283">
        <v>156</v>
      </c>
      <c r="AE80" s="283">
        <v>567</v>
      </c>
      <c r="AF80" s="283">
        <v>2168</v>
      </c>
      <c r="AG80" s="283">
        <v>137</v>
      </c>
      <c r="AH80" s="283">
        <v>291</v>
      </c>
      <c r="AI80" s="283">
        <v>62</v>
      </c>
      <c r="AJ80" s="283">
        <v>13</v>
      </c>
      <c r="AK80" s="283">
        <v>323</v>
      </c>
      <c r="AL80" s="283">
        <v>771</v>
      </c>
      <c r="AM80" s="283">
        <v>0</v>
      </c>
      <c r="AN80" s="283">
        <v>58</v>
      </c>
      <c r="AO80" s="283">
        <v>376</v>
      </c>
      <c r="AP80" s="283">
        <v>23</v>
      </c>
      <c r="AQ80" s="283">
        <v>0</v>
      </c>
      <c r="AR80" s="283">
        <v>137</v>
      </c>
      <c r="AS80" s="283">
        <v>428</v>
      </c>
      <c r="AT80" s="283">
        <v>42</v>
      </c>
      <c r="AU80" s="283">
        <v>207</v>
      </c>
      <c r="AV80" s="345">
        <v>226</v>
      </c>
      <c r="AW80" s="19">
        <v>159</v>
      </c>
      <c r="AX80" s="19">
        <v>38</v>
      </c>
      <c r="AY80" s="19">
        <v>49</v>
      </c>
      <c r="AZ80" s="19">
        <v>63</v>
      </c>
      <c r="BA80" s="19">
        <v>83</v>
      </c>
      <c r="BB80" s="19">
        <v>125</v>
      </c>
      <c r="BC80" s="19">
        <v>459</v>
      </c>
      <c r="BD80" s="19">
        <v>227</v>
      </c>
      <c r="BE80" s="19">
        <v>307</v>
      </c>
      <c r="BF80" s="19">
        <v>23</v>
      </c>
      <c r="BG80" s="19">
        <v>19</v>
      </c>
      <c r="BH80" s="19">
        <v>41</v>
      </c>
      <c r="BI80" s="19">
        <v>434</v>
      </c>
      <c r="BJ80" s="19">
        <v>156</v>
      </c>
      <c r="BK80" s="19">
        <v>861</v>
      </c>
      <c r="BL80" s="19">
        <v>609</v>
      </c>
      <c r="BM80" s="19">
        <v>698</v>
      </c>
      <c r="BN80" s="19">
        <v>59</v>
      </c>
      <c r="BO80" s="19">
        <v>291</v>
      </c>
      <c r="BP80" s="19">
        <v>281</v>
      </c>
      <c r="BQ80" s="19">
        <v>42</v>
      </c>
      <c r="BR80" s="19">
        <v>62</v>
      </c>
      <c r="BS80" s="19">
        <v>13</v>
      </c>
      <c r="BT80" s="19">
        <v>323</v>
      </c>
      <c r="BU80" s="19">
        <v>38</v>
      </c>
      <c r="BV80" s="19">
        <v>771</v>
      </c>
      <c r="BW80" s="19">
        <v>0</v>
      </c>
      <c r="BX80" s="19">
        <v>58</v>
      </c>
      <c r="BY80" s="19">
        <v>376</v>
      </c>
      <c r="BZ80" s="19">
        <v>23</v>
      </c>
      <c r="CA80" s="19">
        <v>0</v>
      </c>
      <c r="CB80" s="19">
        <v>137</v>
      </c>
      <c r="CC80" s="19">
        <v>57</v>
      </c>
      <c r="CD80" s="19">
        <v>428</v>
      </c>
      <c r="CE80" s="19">
        <v>42</v>
      </c>
      <c r="CF80" s="19">
        <v>207</v>
      </c>
      <c r="CG80" s="19">
        <v>226</v>
      </c>
      <c r="CH80" s="19">
        <v>0</v>
      </c>
      <c r="CI80" s="375">
        <v>0.11266540642722117</v>
      </c>
      <c r="CJ80" s="2" t="s">
        <v>351</v>
      </c>
      <c r="CK80" s="595"/>
      <c r="CL80" s="44" t="s">
        <v>102</v>
      </c>
      <c r="CN80" s="294">
        <v>80</v>
      </c>
    </row>
    <row r="81" spans="1:92" ht="12.75">
      <c r="A81" s="281" t="s">
        <v>86</v>
      </c>
      <c r="B81" s="19">
        <v>5464</v>
      </c>
      <c r="C81" s="19">
        <v>605</v>
      </c>
      <c r="D81" s="19">
        <v>24</v>
      </c>
      <c r="E81" s="19">
        <v>75</v>
      </c>
      <c r="F81" s="19">
        <v>372</v>
      </c>
      <c r="G81" s="19">
        <v>191</v>
      </c>
      <c r="H81" s="19">
        <v>162</v>
      </c>
      <c r="I81" s="19">
        <v>2162</v>
      </c>
      <c r="J81" s="19">
        <v>159</v>
      </c>
      <c r="K81" s="19">
        <v>672</v>
      </c>
      <c r="L81" s="19">
        <v>539</v>
      </c>
      <c r="M81" s="19">
        <v>0</v>
      </c>
      <c r="N81" s="19">
        <v>0</v>
      </c>
      <c r="O81" s="19">
        <v>503</v>
      </c>
      <c r="P81" s="19">
        <v>0</v>
      </c>
      <c r="Q81" s="52">
        <v>139</v>
      </c>
      <c r="R81" s="283">
        <v>17</v>
      </c>
      <c r="S81" s="283">
        <v>28</v>
      </c>
      <c r="T81" s="283">
        <v>49</v>
      </c>
      <c r="U81" s="283">
        <v>44</v>
      </c>
      <c r="V81" s="283">
        <v>75</v>
      </c>
      <c r="W81" s="283">
        <v>446</v>
      </c>
      <c r="X81" s="283">
        <v>212</v>
      </c>
      <c r="Y81" s="283">
        <v>25</v>
      </c>
      <c r="Z81" s="283">
        <v>14</v>
      </c>
      <c r="AA81" s="283">
        <v>26</v>
      </c>
      <c r="AB81" s="283">
        <v>335</v>
      </c>
      <c r="AC81" s="283">
        <v>0</v>
      </c>
      <c r="AD81" s="283">
        <v>109</v>
      </c>
      <c r="AE81" s="283">
        <v>372</v>
      </c>
      <c r="AF81" s="283">
        <v>1403</v>
      </c>
      <c r="AG81" s="283">
        <v>110</v>
      </c>
      <c r="AH81" s="283">
        <v>197</v>
      </c>
      <c r="AI81" s="283">
        <v>47</v>
      </c>
      <c r="AJ81" s="283">
        <v>6</v>
      </c>
      <c r="AK81" s="283">
        <v>265</v>
      </c>
      <c r="AL81" s="283">
        <v>487</v>
      </c>
      <c r="AM81" s="283">
        <v>0</v>
      </c>
      <c r="AN81" s="283">
        <v>29</v>
      </c>
      <c r="AO81" s="283">
        <v>242</v>
      </c>
      <c r="AP81" s="283">
        <v>24</v>
      </c>
      <c r="AQ81" s="283">
        <v>0</v>
      </c>
      <c r="AR81" s="283">
        <v>128</v>
      </c>
      <c r="AS81" s="283">
        <v>296</v>
      </c>
      <c r="AT81" s="283">
        <v>38</v>
      </c>
      <c r="AU81" s="283">
        <v>158</v>
      </c>
      <c r="AV81" s="345">
        <v>143</v>
      </c>
      <c r="AW81" s="19">
        <v>139</v>
      </c>
      <c r="AX81" s="19">
        <v>17</v>
      </c>
      <c r="AY81" s="19">
        <v>28</v>
      </c>
      <c r="AZ81" s="19">
        <v>49</v>
      </c>
      <c r="BA81" s="19">
        <v>44</v>
      </c>
      <c r="BB81" s="19">
        <v>75</v>
      </c>
      <c r="BC81" s="19">
        <v>446</v>
      </c>
      <c r="BD81" s="19">
        <v>147</v>
      </c>
      <c r="BE81" s="19">
        <v>212</v>
      </c>
      <c r="BF81" s="19">
        <v>25</v>
      </c>
      <c r="BG81" s="19">
        <v>14</v>
      </c>
      <c r="BH81" s="19">
        <v>26</v>
      </c>
      <c r="BI81" s="19">
        <v>335</v>
      </c>
      <c r="BJ81" s="19">
        <v>109</v>
      </c>
      <c r="BK81" s="19">
        <v>591</v>
      </c>
      <c r="BL81" s="19">
        <v>394</v>
      </c>
      <c r="BM81" s="19">
        <v>418</v>
      </c>
      <c r="BN81" s="19">
        <v>40</v>
      </c>
      <c r="BO81" s="19">
        <v>197</v>
      </c>
      <c r="BP81" s="19">
        <v>185</v>
      </c>
      <c r="BQ81" s="19">
        <v>41</v>
      </c>
      <c r="BR81" s="19">
        <v>47</v>
      </c>
      <c r="BS81" s="19">
        <v>6</v>
      </c>
      <c r="BT81" s="19">
        <v>265</v>
      </c>
      <c r="BU81" s="19">
        <v>14</v>
      </c>
      <c r="BV81" s="19">
        <v>487</v>
      </c>
      <c r="BW81" s="19">
        <v>0</v>
      </c>
      <c r="BX81" s="19">
        <v>29</v>
      </c>
      <c r="BY81" s="19">
        <v>242</v>
      </c>
      <c r="BZ81" s="19">
        <v>24</v>
      </c>
      <c r="CA81" s="19">
        <v>0</v>
      </c>
      <c r="CB81" s="19">
        <v>128</v>
      </c>
      <c r="CC81" s="19">
        <v>55</v>
      </c>
      <c r="CD81" s="19">
        <v>296</v>
      </c>
      <c r="CE81" s="19">
        <v>38</v>
      </c>
      <c r="CF81" s="19">
        <v>158</v>
      </c>
      <c r="CG81" s="19">
        <v>143</v>
      </c>
      <c r="CH81" s="19">
        <v>0</v>
      </c>
      <c r="CI81" s="375">
        <v>0.17326673801878942</v>
      </c>
      <c r="CJ81" s="2" t="s">
        <v>351</v>
      </c>
      <c r="CK81" s="595"/>
      <c r="CL81" s="44" t="s">
        <v>102</v>
      </c>
      <c r="CN81" s="294">
        <v>81</v>
      </c>
    </row>
    <row r="82" spans="1:92" ht="12.75">
      <c r="A82" s="281" t="s">
        <v>87</v>
      </c>
      <c r="B82" s="73">
        <v>6687</v>
      </c>
      <c r="C82" s="73">
        <v>595.4</v>
      </c>
      <c r="D82" s="73">
        <v>38.6</v>
      </c>
      <c r="E82" s="73">
        <v>102.8</v>
      </c>
      <c r="F82" s="73">
        <v>430</v>
      </c>
      <c r="G82" s="73">
        <v>256.6</v>
      </c>
      <c r="H82" s="73">
        <v>267.2</v>
      </c>
      <c r="I82" s="73">
        <v>2767.2</v>
      </c>
      <c r="J82" s="73">
        <v>186.6</v>
      </c>
      <c r="K82" s="73">
        <v>851.8</v>
      </c>
      <c r="L82" s="73">
        <v>718.4</v>
      </c>
      <c r="M82" s="73">
        <v>0</v>
      </c>
      <c r="N82" s="73">
        <v>0</v>
      </c>
      <c r="O82" s="73">
        <v>472.4</v>
      </c>
      <c r="P82" s="73">
        <v>0</v>
      </c>
      <c r="Q82" s="74">
        <v>217.2</v>
      </c>
      <c r="R82" s="283">
        <v>33.4</v>
      </c>
      <c r="S82" s="283">
        <v>40.8</v>
      </c>
      <c r="T82" s="283">
        <v>43.4</v>
      </c>
      <c r="U82" s="283">
        <v>94.4</v>
      </c>
      <c r="V82" s="283">
        <v>102.8</v>
      </c>
      <c r="W82" s="283">
        <v>380</v>
      </c>
      <c r="X82" s="283">
        <v>206</v>
      </c>
      <c r="Y82" s="283">
        <v>31</v>
      </c>
      <c r="Z82" s="283">
        <v>21</v>
      </c>
      <c r="AA82" s="283">
        <v>34.2</v>
      </c>
      <c r="AB82" s="283">
        <v>442.6</v>
      </c>
      <c r="AC82" s="283">
        <v>0</v>
      </c>
      <c r="AD82" s="283">
        <v>124.4</v>
      </c>
      <c r="AE82" s="283">
        <v>430</v>
      </c>
      <c r="AF82" s="283">
        <v>1886.2</v>
      </c>
      <c r="AG82" s="283">
        <v>143.2</v>
      </c>
      <c r="AH82" s="283">
        <v>188.6</v>
      </c>
      <c r="AI82" s="283">
        <v>45.8</v>
      </c>
      <c r="AJ82" s="283">
        <v>16.6</v>
      </c>
      <c r="AK82" s="283">
        <v>282.2</v>
      </c>
      <c r="AL82" s="283">
        <v>615.6</v>
      </c>
      <c r="AM82" s="283">
        <v>0</v>
      </c>
      <c r="AN82" s="283">
        <v>51.6</v>
      </c>
      <c r="AO82" s="283">
        <v>275.4</v>
      </c>
      <c r="AP82" s="283">
        <v>38.6</v>
      </c>
      <c r="AQ82" s="283">
        <v>0</v>
      </c>
      <c r="AR82" s="283">
        <v>107.2</v>
      </c>
      <c r="AS82" s="283">
        <v>367.4</v>
      </c>
      <c r="AT82" s="283">
        <v>37.8</v>
      </c>
      <c r="AU82" s="283">
        <v>220.6</v>
      </c>
      <c r="AV82" s="345">
        <v>209</v>
      </c>
      <c r="AW82" s="73">
        <v>217.2</v>
      </c>
      <c r="AX82" s="73">
        <v>33.4</v>
      </c>
      <c r="AY82" s="73">
        <v>40.8</v>
      </c>
      <c r="AZ82" s="73">
        <v>43.4</v>
      </c>
      <c r="BA82" s="73">
        <v>94.4</v>
      </c>
      <c r="BB82" s="73">
        <v>102.8</v>
      </c>
      <c r="BC82" s="73">
        <v>380</v>
      </c>
      <c r="BD82" s="73">
        <v>170.2</v>
      </c>
      <c r="BE82" s="73">
        <v>206</v>
      </c>
      <c r="BF82" s="73">
        <v>31</v>
      </c>
      <c r="BG82" s="73">
        <v>21</v>
      </c>
      <c r="BH82" s="73">
        <v>34.2</v>
      </c>
      <c r="BI82" s="73">
        <v>442.6</v>
      </c>
      <c r="BJ82" s="73">
        <v>124.4</v>
      </c>
      <c r="BK82" s="73">
        <v>715</v>
      </c>
      <c r="BL82" s="73">
        <v>516.2</v>
      </c>
      <c r="BM82" s="73">
        <v>655</v>
      </c>
      <c r="BN82" s="73">
        <v>60.2</v>
      </c>
      <c r="BO82" s="73">
        <v>188.6</v>
      </c>
      <c r="BP82" s="73">
        <v>199.6</v>
      </c>
      <c r="BQ82" s="73">
        <v>47.6</v>
      </c>
      <c r="BR82" s="73">
        <v>45.8</v>
      </c>
      <c r="BS82" s="73">
        <v>16.6</v>
      </c>
      <c r="BT82" s="73">
        <v>282.2</v>
      </c>
      <c r="BU82" s="73">
        <v>20</v>
      </c>
      <c r="BV82" s="73">
        <v>615.6</v>
      </c>
      <c r="BW82" s="73">
        <v>0</v>
      </c>
      <c r="BX82" s="73">
        <v>51.6</v>
      </c>
      <c r="BY82" s="73">
        <v>275.4</v>
      </c>
      <c r="BZ82" s="73">
        <v>38.6</v>
      </c>
      <c r="CA82" s="73">
        <v>0</v>
      </c>
      <c r="CB82" s="73">
        <v>107.2</v>
      </c>
      <c r="CC82" s="73">
        <v>75.6</v>
      </c>
      <c r="CD82" s="73">
        <v>367.4</v>
      </c>
      <c r="CE82" s="73">
        <v>37.8</v>
      </c>
      <c r="CF82" s="73">
        <v>220.6</v>
      </c>
      <c r="CG82" s="73">
        <v>209</v>
      </c>
      <c r="CH82" s="73">
        <v>0</v>
      </c>
      <c r="CI82" s="375">
        <v>0.004849076093194077</v>
      </c>
      <c r="CJ82" s="2" t="s">
        <v>351</v>
      </c>
      <c r="CK82" s="595"/>
      <c r="CL82" s="44" t="s">
        <v>102</v>
      </c>
      <c r="CN82" s="294">
        <v>82</v>
      </c>
    </row>
    <row r="83" spans="1:92" ht="12.75">
      <c r="A83" s="281" t="s">
        <v>88</v>
      </c>
      <c r="B83" s="73">
        <v>26748</v>
      </c>
      <c r="C83" s="73">
        <v>2381.6</v>
      </c>
      <c r="D83" s="73">
        <v>154.4</v>
      </c>
      <c r="E83" s="73">
        <v>411.2</v>
      </c>
      <c r="F83" s="73">
        <v>1720</v>
      </c>
      <c r="G83" s="73">
        <v>1026.4</v>
      </c>
      <c r="H83" s="73">
        <v>1068.8</v>
      </c>
      <c r="I83" s="73">
        <v>11068.8</v>
      </c>
      <c r="J83" s="73">
        <v>746.4</v>
      </c>
      <c r="K83" s="73">
        <v>3407.2</v>
      </c>
      <c r="L83" s="73">
        <v>2873.6</v>
      </c>
      <c r="M83" s="73">
        <v>0</v>
      </c>
      <c r="N83" s="73">
        <v>0</v>
      </c>
      <c r="O83" s="73">
        <v>1889.6</v>
      </c>
      <c r="P83" s="73">
        <v>0</v>
      </c>
      <c r="Q83" s="74">
        <v>868.8</v>
      </c>
      <c r="R83" s="283">
        <v>133.6</v>
      </c>
      <c r="S83" s="283">
        <v>163.2</v>
      </c>
      <c r="T83" s="283">
        <v>173.6</v>
      </c>
      <c r="U83" s="283">
        <v>377.6</v>
      </c>
      <c r="V83" s="283">
        <v>411.2</v>
      </c>
      <c r="W83" s="283">
        <v>1520</v>
      </c>
      <c r="X83" s="283">
        <v>824</v>
      </c>
      <c r="Y83" s="283">
        <v>124</v>
      </c>
      <c r="Z83" s="283">
        <v>84</v>
      </c>
      <c r="AA83" s="283">
        <v>136.8</v>
      </c>
      <c r="AB83" s="283">
        <v>1770.4</v>
      </c>
      <c r="AC83" s="283">
        <v>0</v>
      </c>
      <c r="AD83" s="283">
        <v>497.6</v>
      </c>
      <c r="AE83" s="283">
        <v>1720</v>
      </c>
      <c r="AF83" s="283">
        <v>7544.8</v>
      </c>
      <c r="AG83" s="283">
        <v>572.8</v>
      </c>
      <c r="AH83" s="283">
        <v>754.4</v>
      </c>
      <c r="AI83" s="283">
        <v>183.2</v>
      </c>
      <c r="AJ83" s="283">
        <v>66.4</v>
      </c>
      <c r="AK83" s="283">
        <v>1128.8</v>
      </c>
      <c r="AL83" s="283">
        <v>2462.4</v>
      </c>
      <c r="AM83" s="283">
        <v>0</v>
      </c>
      <c r="AN83" s="283">
        <v>206.4</v>
      </c>
      <c r="AO83" s="283">
        <v>1101.6</v>
      </c>
      <c r="AP83" s="283">
        <v>154.4</v>
      </c>
      <c r="AQ83" s="283">
        <v>0</v>
      </c>
      <c r="AR83" s="283">
        <v>428.8</v>
      </c>
      <c r="AS83" s="283">
        <v>1469.6</v>
      </c>
      <c r="AT83" s="283">
        <v>151.2</v>
      </c>
      <c r="AU83" s="283">
        <v>882.4</v>
      </c>
      <c r="AV83" s="345">
        <v>836</v>
      </c>
      <c r="AW83" s="73">
        <v>868.8</v>
      </c>
      <c r="AX83" s="73">
        <v>133.6</v>
      </c>
      <c r="AY83" s="73">
        <v>163.2</v>
      </c>
      <c r="AZ83" s="73">
        <v>173.6</v>
      </c>
      <c r="BA83" s="73">
        <v>377.6</v>
      </c>
      <c r="BB83" s="73">
        <v>411.2</v>
      </c>
      <c r="BC83" s="73">
        <v>1520</v>
      </c>
      <c r="BD83" s="73">
        <v>680.8</v>
      </c>
      <c r="BE83" s="73">
        <v>824</v>
      </c>
      <c r="BF83" s="73">
        <v>124</v>
      </c>
      <c r="BG83" s="73">
        <v>84</v>
      </c>
      <c r="BH83" s="73">
        <v>136.8</v>
      </c>
      <c r="BI83" s="73">
        <v>1770.4</v>
      </c>
      <c r="BJ83" s="73">
        <v>497.6</v>
      </c>
      <c r="BK83" s="73">
        <v>2860</v>
      </c>
      <c r="BL83" s="73">
        <v>2064.8</v>
      </c>
      <c r="BM83" s="73">
        <v>2620</v>
      </c>
      <c r="BN83" s="73">
        <v>240.8</v>
      </c>
      <c r="BO83" s="73">
        <v>754.4</v>
      </c>
      <c r="BP83" s="73">
        <v>798.4</v>
      </c>
      <c r="BQ83" s="73">
        <v>190.4</v>
      </c>
      <c r="BR83" s="73">
        <v>183.2</v>
      </c>
      <c r="BS83" s="73">
        <v>66.4</v>
      </c>
      <c r="BT83" s="73">
        <v>1128.8</v>
      </c>
      <c r="BU83" s="73">
        <v>80</v>
      </c>
      <c r="BV83" s="73">
        <v>2462.4</v>
      </c>
      <c r="BW83" s="73">
        <v>0</v>
      </c>
      <c r="BX83" s="73">
        <v>206.4</v>
      </c>
      <c r="BY83" s="73">
        <v>1101.6</v>
      </c>
      <c r="BZ83" s="73">
        <v>154.4</v>
      </c>
      <c r="CA83" s="73">
        <v>0</v>
      </c>
      <c r="CB83" s="73">
        <v>428.8</v>
      </c>
      <c r="CC83" s="73">
        <v>302.4</v>
      </c>
      <c r="CD83" s="73">
        <v>1469.6</v>
      </c>
      <c r="CE83" s="73">
        <v>151.2</v>
      </c>
      <c r="CF83" s="73">
        <v>882.4</v>
      </c>
      <c r="CG83" s="73">
        <v>836</v>
      </c>
      <c r="CH83" s="73">
        <v>0</v>
      </c>
      <c r="CI83" s="375">
        <v>0.0002763783382554999</v>
      </c>
      <c r="CJ83" s="2" t="s">
        <v>351</v>
      </c>
      <c r="CK83" s="595"/>
      <c r="CL83" s="44" t="s">
        <v>102</v>
      </c>
      <c r="CN83" s="294">
        <v>83</v>
      </c>
    </row>
    <row r="84" spans="1:92" ht="12.75">
      <c r="A84" s="281" t="s">
        <v>89</v>
      </c>
      <c r="B84" s="73">
        <v>27988</v>
      </c>
      <c r="C84" s="73">
        <v>2708</v>
      </c>
      <c r="D84" s="73">
        <v>158</v>
      </c>
      <c r="E84" s="73">
        <v>435</v>
      </c>
      <c r="F84" s="73">
        <v>1901</v>
      </c>
      <c r="G84" s="73">
        <v>1041</v>
      </c>
      <c r="H84" s="73">
        <v>853</v>
      </c>
      <c r="I84" s="73">
        <v>11344</v>
      </c>
      <c r="J84" s="73">
        <v>738</v>
      </c>
      <c r="K84" s="73">
        <v>4023</v>
      </c>
      <c r="L84" s="73">
        <v>2887</v>
      </c>
      <c r="M84" s="73">
        <v>0</v>
      </c>
      <c r="N84" s="73">
        <v>0</v>
      </c>
      <c r="O84" s="73">
        <v>1900</v>
      </c>
      <c r="P84" s="73">
        <v>0</v>
      </c>
      <c r="Q84" s="74">
        <v>680</v>
      </c>
      <c r="R84" s="283">
        <v>99</v>
      </c>
      <c r="S84" s="283">
        <v>174</v>
      </c>
      <c r="T84" s="283">
        <v>169</v>
      </c>
      <c r="U84" s="283">
        <v>352</v>
      </c>
      <c r="V84" s="283">
        <v>435</v>
      </c>
      <c r="W84" s="283">
        <v>1519</v>
      </c>
      <c r="X84" s="283">
        <v>937</v>
      </c>
      <c r="Y84" s="283">
        <v>133</v>
      </c>
      <c r="Z84" s="283">
        <v>126</v>
      </c>
      <c r="AA84" s="283">
        <v>188</v>
      </c>
      <c r="AB84" s="283">
        <v>1665</v>
      </c>
      <c r="AC84" s="283">
        <v>0</v>
      </c>
      <c r="AD84" s="283">
        <v>500</v>
      </c>
      <c r="AE84" s="283">
        <v>1901</v>
      </c>
      <c r="AF84" s="283">
        <v>7464</v>
      </c>
      <c r="AG84" s="283">
        <v>569</v>
      </c>
      <c r="AH84" s="283">
        <v>904</v>
      </c>
      <c r="AI84" s="283">
        <v>191</v>
      </c>
      <c r="AJ84" s="283">
        <v>74</v>
      </c>
      <c r="AK84" s="283">
        <v>1341</v>
      </c>
      <c r="AL84" s="283">
        <v>2928</v>
      </c>
      <c r="AM84" s="283">
        <v>0</v>
      </c>
      <c r="AN84" s="283">
        <v>207</v>
      </c>
      <c r="AO84" s="283">
        <v>1229</v>
      </c>
      <c r="AP84" s="283">
        <v>158</v>
      </c>
      <c r="AQ84" s="283">
        <v>0</v>
      </c>
      <c r="AR84" s="283">
        <v>430</v>
      </c>
      <c r="AS84" s="283">
        <v>1647</v>
      </c>
      <c r="AT84" s="283">
        <v>189</v>
      </c>
      <c r="AU84" s="283">
        <v>874</v>
      </c>
      <c r="AV84" s="345">
        <v>905</v>
      </c>
      <c r="AW84" s="73">
        <v>680</v>
      </c>
      <c r="AX84" s="73">
        <v>99</v>
      </c>
      <c r="AY84" s="73">
        <v>174</v>
      </c>
      <c r="AZ84" s="73">
        <v>169</v>
      </c>
      <c r="BA84" s="73">
        <v>352</v>
      </c>
      <c r="BB84" s="73">
        <v>435</v>
      </c>
      <c r="BC84" s="73">
        <v>1519</v>
      </c>
      <c r="BD84" s="73">
        <v>806</v>
      </c>
      <c r="BE84" s="73">
        <v>937</v>
      </c>
      <c r="BF84" s="73">
        <v>133</v>
      </c>
      <c r="BG84" s="73">
        <v>126</v>
      </c>
      <c r="BH84" s="73">
        <v>188</v>
      </c>
      <c r="BI84" s="73">
        <v>1665</v>
      </c>
      <c r="BJ84" s="73">
        <v>500</v>
      </c>
      <c r="BK84" s="73">
        <v>2864</v>
      </c>
      <c r="BL84" s="73">
        <v>2052</v>
      </c>
      <c r="BM84" s="73">
        <v>2548</v>
      </c>
      <c r="BN84" s="73">
        <v>280</v>
      </c>
      <c r="BO84" s="73">
        <v>904</v>
      </c>
      <c r="BP84" s="73">
        <v>815</v>
      </c>
      <c r="BQ84" s="73">
        <v>199</v>
      </c>
      <c r="BR84" s="73">
        <v>191</v>
      </c>
      <c r="BS84" s="73">
        <v>74</v>
      </c>
      <c r="BT84" s="73">
        <v>1341</v>
      </c>
      <c r="BU84" s="73">
        <v>99</v>
      </c>
      <c r="BV84" s="73">
        <v>2928</v>
      </c>
      <c r="BW84" s="73">
        <v>0</v>
      </c>
      <c r="BX84" s="73">
        <v>207</v>
      </c>
      <c r="BY84" s="73">
        <v>1229</v>
      </c>
      <c r="BZ84" s="73">
        <v>158</v>
      </c>
      <c r="CA84" s="73">
        <v>0</v>
      </c>
      <c r="CB84" s="73">
        <v>430</v>
      </c>
      <c r="CC84" s="73">
        <v>271</v>
      </c>
      <c r="CD84" s="73">
        <v>1647</v>
      </c>
      <c r="CE84" s="73">
        <v>189</v>
      </c>
      <c r="CF84" s="73">
        <v>874</v>
      </c>
      <c r="CG84" s="73">
        <v>905</v>
      </c>
      <c r="CH84" s="73">
        <v>0</v>
      </c>
      <c r="CI84" s="375">
        <v>6.8724271350913E-05</v>
      </c>
      <c r="CJ84" s="2" t="s">
        <v>351</v>
      </c>
      <c r="CK84" s="595"/>
      <c r="CL84" s="44" t="s">
        <v>102</v>
      </c>
      <c r="CN84" s="294">
        <v>84</v>
      </c>
    </row>
    <row r="85" spans="1:92" ht="12.75">
      <c r="A85" s="281" t="s">
        <v>90</v>
      </c>
      <c r="B85" s="73">
        <v>27857.5</v>
      </c>
      <c r="C85" s="73">
        <v>2704.1666666666674</v>
      </c>
      <c r="D85" s="73">
        <v>133.33333333333334</v>
      </c>
      <c r="E85" s="73">
        <v>450</v>
      </c>
      <c r="F85" s="73">
        <v>1854.1666666666672</v>
      </c>
      <c r="G85" s="73">
        <v>1075</v>
      </c>
      <c r="H85" s="73">
        <v>832.5</v>
      </c>
      <c r="I85" s="73">
        <v>11335</v>
      </c>
      <c r="J85" s="73">
        <v>763.3333333333333</v>
      </c>
      <c r="K85" s="73">
        <v>4006.666666666666</v>
      </c>
      <c r="L85" s="73">
        <v>2923.3333333333326</v>
      </c>
      <c r="M85" s="73">
        <v>0</v>
      </c>
      <c r="N85" s="73">
        <v>0</v>
      </c>
      <c r="O85" s="73">
        <v>1780</v>
      </c>
      <c r="P85" s="73">
        <v>0</v>
      </c>
      <c r="Q85" s="74">
        <v>655.8333333333336</v>
      </c>
      <c r="R85" s="283">
        <v>102.5</v>
      </c>
      <c r="S85" s="283">
        <v>162.5</v>
      </c>
      <c r="T85" s="283">
        <v>207.5</v>
      </c>
      <c r="U85" s="283">
        <v>372.5</v>
      </c>
      <c r="V85" s="283">
        <v>450</v>
      </c>
      <c r="W85" s="283">
        <v>1434.1666666666667</v>
      </c>
      <c r="X85" s="283">
        <v>919.1666666666666</v>
      </c>
      <c r="Y85" s="283">
        <v>135.83333333333334</v>
      </c>
      <c r="Z85" s="283">
        <v>120</v>
      </c>
      <c r="AA85" s="283">
        <v>215</v>
      </c>
      <c r="AB85" s="283">
        <v>1626.666666666666</v>
      </c>
      <c r="AC85" s="283">
        <v>0</v>
      </c>
      <c r="AD85" s="283">
        <v>501.6666666666667</v>
      </c>
      <c r="AE85" s="283">
        <v>1854.1666666666672</v>
      </c>
      <c r="AF85" s="283">
        <v>7383.333333333341</v>
      </c>
      <c r="AG85" s="283">
        <v>555.8333333333334</v>
      </c>
      <c r="AH85" s="283">
        <v>963.3333333333334</v>
      </c>
      <c r="AI85" s="283">
        <v>214.16666666666666</v>
      </c>
      <c r="AJ85" s="283">
        <v>74.16666666666667</v>
      </c>
      <c r="AK85" s="283">
        <v>1331.6666666666665</v>
      </c>
      <c r="AL85" s="283">
        <v>2934.1666666666665</v>
      </c>
      <c r="AM85" s="283">
        <v>0</v>
      </c>
      <c r="AN85" s="283">
        <v>183.33333333333331</v>
      </c>
      <c r="AO85" s="283">
        <v>1095</v>
      </c>
      <c r="AP85" s="283">
        <v>133.33333333333334</v>
      </c>
      <c r="AQ85" s="283">
        <v>0</v>
      </c>
      <c r="AR85" s="283">
        <v>453.3333333333333</v>
      </c>
      <c r="AS85" s="283">
        <v>1661.6666666666665</v>
      </c>
      <c r="AT85" s="283">
        <v>200.83333333333334</v>
      </c>
      <c r="AU85" s="283">
        <v>953.3333333333331</v>
      </c>
      <c r="AV85" s="345">
        <v>962.5</v>
      </c>
      <c r="AW85" s="73">
        <v>655.8333333333336</v>
      </c>
      <c r="AX85" s="73">
        <v>102.5</v>
      </c>
      <c r="AY85" s="73">
        <v>162.5</v>
      </c>
      <c r="AZ85" s="73">
        <v>207.5</v>
      </c>
      <c r="BA85" s="73">
        <v>372.5</v>
      </c>
      <c r="BB85" s="73">
        <v>450</v>
      </c>
      <c r="BC85" s="73">
        <v>1434.1666666666667</v>
      </c>
      <c r="BD85" s="73">
        <v>770.8333333333334</v>
      </c>
      <c r="BE85" s="73">
        <v>919.1666666666666</v>
      </c>
      <c r="BF85" s="73">
        <v>135.83333333333334</v>
      </c>
      <c r="BG85" s="73">
        <v>120</v>
      </c>
      <c r="BH85" s="73">
        <v>215</v>
      </c>
      <c r="BI85" s="73">
        <v>1626.666666666666</v>
      </c>
      <c r="BJ85" s="73">
        <v>501.6666666666667</v>
      </c>
      <c r="BK85" s="73">
        <v>2937.5</v>
      </c>
      <c r="BL85" s="73">
        <v>1975.8333333333342</v>
      </c>
      <c r="BM85" s="73">
        <v>2470</v>
      </c>
      <c r="BN85" s="73">
        <v>256.6666666666667</v>
      </c>
      <c r="BO85" s="73">
        <v>963.3333333333334</v>
      </c>
      <c r="BP85" s="73">
        <v>826.6666666666665</v>
      </c>
      <c r="BQ85" s="73">
        <v>225.83333333333334</v>
      </c>
      <c r="BR85" s="73">
        <v>214.16666666666666</v>
      </c>
      <c r="BS85" s="73">
        <v>74.16666666666667</v>
      </c>
      <c r="BT85" s="73">
        <v>1331.6666666666665</v>
      </c>
      <c r="BU85" s="73">
        <v>90</v>
      </c>
      <c r="BV85" s="73">
        <v>2934.1666666666665</v>
      </c>
      <c r="BW85" s="73">
        <v>0</v>
      </c>
      <c r="BX85" s="73">
        <v>183.33333333333331</v>
      </c>
      <c r="BY85" s="73">
        <v>1095</v>
      </c>
      <c r="BZ85" s="73">
        <v>133.33333333333334</v>
      </c>
      <c r="CA85" s="73">
        <v>0</v>
      </c>
      <c r="CB85" s="73">
        <v>453.3333333333333</v>
      </c>
      <c r="CC85" s="73">
        <v>240</v>
      </c>
      <c r="CD85" s="73">
        <v>1661.6666666666665</v>
      </c>
      <c r="CE85" s="73">
        <v>200.83333333333334</v>
      </c>
      <c r="CF85" s="73">
        <v>953.3333333333331</v>
      </c>
      <c r="CG85" s="73">
        <v>962.5</v>
      </c>
      <c r="CH85" s="73">
        <v>0</v>
      </c>
      <c r="CI85" s="375">
        <v>0.00014849823093411843</v>
      </c>
      <c r="CJ85" s="2" t="s">
        <v>351</v>
      </c>
      <c r="CK85" s="595"/>
      <c r="CL85" s="44" t="s">
        <v>102</v>
      </c>
      <c r="CN85" s="294">
        <v>85</v>
      </c>
    </row>
    <row r="86" spans="1:92" ht="12.75">
      <c r="A86" s="281" t="s">
        <v>42</v>
      </c>
      <c r="B86" s="19">
        <v>31241.5</v>
      </c>
      <c r="C86" s="19">
        <v>3260.833333333333</v>
      </c>
      <c r="D86" s="19">
        <v>149.66666666666666</v>
      </c>
      <c r="E86" s="19">
        <v>514</v>
      </c>
      <c r="F86" s="19">
        <v>2126.8333333333335</v>
      </c>
      <c r="G86" s="19">
        <v>1183</v>
      </c>
      <c r="H86" s="19">
        <v>954.5</v>
      </c>
      <c r="I86" s="19">
        <v>12593</v>
      </c>
      <c r="J86" s="19">
        <v>905.6666666666667</v>
      </c>
      <c r="K86" s="19">
        <v>4284.333333333337</v>
      </c>
      <c r="L86" s="19">
        <v>3148.6666666666683</v>
      </c>
      <c r="M86" s="19">
        <v>0</v>
      </c>
      <c r="N86" s="19">
        <v>0</v>
      </c>
      <c r="O86" s="19">
        <v>2121</v>
      </c>
      <c r="P86" s="19">
        <v>0</v>
      </c>
      <c r="Q86" s="52">
        <v>761.1666666666665</v>
      </c>
      <c r="R86" s="283">
        <v>123.5</v>
      </c>
      <c r="S86" s="283">
        <v>192.5</v>
      </c>
      <c r="T86" s="283">
        <v>259.5</v>
      </c>
      <c r="U86" s="283">
        <v>424.5</v>
      </c>
      <c r="V86" s="283">
        <v>514</v>
      </c>
      <c r="W86" s="283">
        <v>1713.8333333333328</v>
      </c>
      <c r="X86" s="283">
        <v>1183.8333333333333</v>
      </c>
      <c r="Y86" s="283">
        <v>152.16666666666666</v>
      </c>
      <c r="Z86" s="283">
        <v>130</v>
      </c>
      <c r="AA86" s="283">
        <v>202</v>
      </c>
      <c r="AB86" s="283">
        <v>1837.3333333333337</v>
      </c>
      <c r="AC86" s="283">
        <v>0</v>
      </c>
      <c r="AD86" s="283">
        <v>548.3333333333334</v>
      </c>
      <c r="AE86" s="283">
        <v>2126.8333333333335</v>
      </c>
      <c r="AF86" s="283">
        <v>8241.666666666662</v>
      </c>
      <c r="AG86" s="283">
        <v>646.1666666666666</v>
      </c>
      <c r="AH86" s="283">
        <v>991.6666666666666</v>
      </c>
      <c r="AI86" s="283">
        <v>227.83333333333337</v>
      </c>
      <c r="AJ86" s="283">
        <v>69.83333333333333</v>
      </c>
      <c r="AK86" s="283">
        <v>1510.3333333333333</v>
      </c>
      <c r="AL86" s="283">
        <v>3153.8333333333335</v>
      </c>
      <c r="AM86" s="283">
        <v>0</v>
      </c>
      <c r="AN86" s="283">
        <v>214.6666666666667</v>
      </c>
      <c r="AO86" s="283">
        <v>1242</v>
      </c>
      <c r="AP86" s="283">
        <v>149.66666666666666</v>
      </c>
      <c r="AQ86" s="283">
        <v>0</v>
      </c>
      <c r="AR86" s="283">
        <v>566.6666666666666</v>
      </c>
      <c r="AS86" s="283">
        <v>1841.3333333333337</v>
      </c>
      <c r="AT86" s="283">
        <v>210.16666666666666</v>
      </c>
      <c r="AU86" s="283">
        <v>1052.6666666666667</v>
      </c>
      <c r="AV86" s="345">
        <v>953.5</v>
      </c>
      <c r="AW86" s="19">
        <v>761.1666666666665</v>
      </c>
      <c r="AX86" s="19">
        <v>123.5</v>
      </c>
      <c r="AY86" s="19">
        <v>192.5</v>
      </c>
      <c r="AZ86" s="19">
        <v>259.5</v>
      </c>
      <c r="BA86" s="19">
        <v>424.5</v>
      </c>
      <c r="BB86" s="19">
        <v>514</v>
      </c>
      <c r="BC86" s="19">
        <v>1713.8333333333328</v>
      </c>
      <c r="BD86" s="19">
        <v>917.1666666666666</v>
      </c>
      <c r="BE86" s="19">
        <v>1183.8333333333333</v>
      </c>
      <c r="BF86" s="19">
        <v>152.16666666666666</v>
      </c>
      <c r="BG86" s="19">
        <v>130</v>
      </c>
      <c r="BH86" s="19">
        <v>202</v>
      </c>
      <c r="BI86" s="19">
        <v>1837.3333333333337</v>
      </c>
      <c r="BJ86" s="19">
        <v>548.3333333333334</v>
      </c>
      <c r="BK86" s="19">
        <v>3270.5</v>
      </c>
      <c r="BL86" s="19">
        <v>2234.1666666666656</v>
      </c>
      <c r="BM86" s="19">
        <v>2737</v>
      </c>
      <c r="BN86" s="19">
        <v>304.33333333333337</v>
      </c>
      <c r="BO86" s="19">
        <v>991.6666666666666</v>
      </c>
      <c r="BP86" s="19">
        <v>905.3333333333335</v>
      </c>
      <c r="BQ86" s="19">
        <v>218.16666666666666</v>
      </c>
      <c r="BR86" s="19">
        <v>227.83333333333337</v>
      </c>
      <c r="BS86" s="19">
        <v>69.83333333333333</v>
      </c>
      <c r="BT86" s="19">
        <v>1510.3333333333333</v>
      </c>
      <c r="BU86" s="19">
        <v>116</v>
      </c>
      <c r="BV86" s="19">
        <v>3153.8333333333335</v>
      </c>
      <c r="BW86" s="19">
        <v>0</v>
      </c>
      <c r="BX86" s="19">
        <v>214.6666666666667</v>
      </c>
      <c r="BY86" s="19">
        <v>1242</v>
      </c>
      <c r="BZ86" s="19">
        <v>149.66666666666666</v>
      </c>
      <c r="CA86" s="19">
        <v>0</v>
      </c>
      <c r="CB86" s="19">
        <v>566.6666666666666</v>
      </c>
      <c r="CC86" s="19">
        <v>312</v>
      </c>
      <c r="CD86" s="19">
        <v>1841.3333333333337</v>
      </c>
      <c r="CE86" s="19">
        <v>210.16666666666666</v>
      </c>
      <c r="CF86" s="19">
        <v>1052.6666666666667</v>
      </c>
      <c r="CG86" s="19">
        <v>953.5</v>
      </c>
      <c r="CH86" s="19">
        <v>0</v>
      </c>
      <c r="CI86" s="375">
        <v>0.0004181967128592624</v>
      </c>
      <c r="CJ86" s="2" t="s">
        <v>351</v>
      </c>
      <c r="CK86" s="595"/>
      <c r="CL86" s="44" t="s">
        <v>102</v>
      </c>
      <c r="CN86" s="294">
        <v>86</v>
      </c>
    </row>
    <row r="87" spans="1:92" ht="12.75">
      <c r="A87" s="281" t="s">
        <v>43</v>
      </c>
      <c r="B87" s="19">
        <v>38838</v>
      </c>
      <c r="C87" s="19">
        <v>3489</v>
      </c>
      <c r="D87" s="19">
        <v>147</v>
      </c>
      <c r="E87" s="19">
        <v>431</v>
      </c>
      <c r="F87" s="19">
        <v>2499</v>
      </c>
      <c r="G87" s="19">
        <v>1264</v>
      </c>
      <c r="H87" s="19">
        <v>1635</v>
      </c>
      <c r="I87" s="19">
        <v>16719</v>
      </c>
      <c r="J87" s="19">
        <v>878</v>
      </c>
      <c r="K87" s="19">
        <v>4853</v>
      </c>
      <c r="L87" s="19">
        <v>4103</v>
      </c>
      <c r="M87" s="19">
        <v>0</v>
      </c>
      <c r="N87" s="19">
        <v>0</v>
      </c>
      <c r="O87" s="19">
        <v>2820</v>
      </c>
      <c r="P87" s="19">
        <v>0</v>
      </c>
      <c r="Q87" s="52">
        <v>1324</v>
      </c>
      <c r="R87" s="283">
        <v>236</v>
      </c>
      <c r="S87" s="283">
        <v>241</v>
      </c>
      <c r="T87" s="283">
        <v>239</v>
      </c>
      <c r="U87" s="283">
        <v>474</v>
      </c>
      <c r="V87" s="283">
        <v>431</v>
      </c>
      <c r="W87" s="283">
        <v>2266</v>
      </c>
      <c r="X87" s="283">
        <v>1241</v>
      </c>
      <c r="Y87" s="283">
        <v>171</v>
      </c>
      <c r="Z87" s="283">
        <v>117</v>
      </c>
      <c r="AA87" s="283">
        <v>217</v>
      </c>
      <c r="AB87" s="283">
        <v>2575</v>
      </c>
      <c r="AC87" s="283">
        <v>0</v>
      </c>
      <c r="AD87" s="283">
        <v>580</v>
      </c>
      <c r="AE87" s="283">
        <v>2499</v>
      </c>
      <c r="AF87" s="283">
        <v>11408</v>
      </c>
      <c r="AG87" s="283">
        <v>639</v>
      </c>
      <c r="AH87" s="283">
        <v>1274</v>
      </c>
      <c r="AI87" s="283">
        <v>275</v>
      </c>
      <c r="AJ87" s="283">
        <v>75</v>
      </c>
      <c r="AK87" s="283">
        <v>1579</v>
      </c>
      <c r="AL87" s="283">
        <v>3527</v>
      </c>
      <c r="AM87" s="283">
        <v>0</v>
      </c>
      <c r="AN87" s="283">
        <v>313</v>
      </c>
      <c r="AO87" s="283">
        <v>1654</v>
      </c>
      <c r="AP87" s="283">
        <v>147</v>
      </c>
      <c r="AQ87" s="283">
        <v>0</v>
      </c>
      <c r="AR87" s="283">
        <v>669</v>
      </c>
      <c r="AS87" s="283">
        <v>2132</v>
      </c>
      <c r="AT87" s="283">
        <v>210</v>
      </c>
      <c r="AU87" s="283">
        <v>1189</v>
      </c>
      <c r="AV87" s="345">
        <v>1136</v>
      </c>
      <c r="AW87" s="19">
        <v>1324</v>
      </c>
      <c r="AX87" s="19">
        <v>236</v>
      </c>
      <c r="AY87" s="19">
        <v>241</v>
      </c>
      <c r="AZ87" s="19">
        <v>239</v>
      </c>
      <c r="BA87" s="19">
        <v>474</v>
      </c>
      <c r="BB87" s="19">
        <v>431</v>
      </c>
      <c r="BC87" s="19">
        <v>2266</v>
      </c>
      <c r="BD87" s="19">
        <v>1034</v>
      </c>
      <c r="BE87" s="19">
        <v>1241</v>
      </c>
      <c r="BF87" s="19">
        <v>171</v>
      </c>
      <c r="BG87" s="19">
        <v>117</v>
      </c>
      <c r="BH87" s="19">
        <v>217</v>
      </c>
      <c r="BI87" s="19">
        <v>2575</v>
      </c>
      <c r="BJ87" s="19">
        <v>580</v>
      </c>
      <c r="BK87" s="19">
        <v>4334</v>
      </c>
      <c r="BL87" s="19">
        <v>3158</v>
      </c>
      <c r="BM87" s="19">
        <v>3916</v>
      </c>
      <c r="BN87" s="19">
        <v>377</v>
      </c>
      <c r="BO87" s="19">
        <v>1274</v>
      </c>
      <c r="BP87" s="19">
        <v>1088</v>
      </c>
      <c r="BQ87" s="19">
        <v>198</v>
      </c>
      <c r="BR87" s="19">
        <v>275</v>
      </c>
      <c r="BS87" s="19">
        <v>75</v>
      </c>
      <c r="BT87" s="19">
        <v>1579</v>
      </c>
      <c r="BU87" s="19">
        <v>92</v>
      </c>
      <c r="BV87" s="19">
        <v>3527</v>
      </c>
      <c r="BW87" s="19">
        <v>0</v>
      </c>
      <c r="BX87" s="19">
        <v>313</v>
      </c>
      <c r="BY87" s="19">
        <v>1654</v>
      </c>
      <c r="BZ87" s="19">
        <v>147</v>
      </c>
      <c r="CA87" s="19">
        <v>0</v>
      </c>
      <c r="CB87" s="19">
        <v>669</v>
      </c>
      <c r="CC87" s="19">
        <v>349</v>
      </c>
      <c r="CD87" s="19">
        <v>2132</v>
      </c>
      <c r="CE87" s="19">
        <v>210</v>
      </c>
      <c r="CF87" s="19">
        <v>1189</v>
      </c>
      <c r="CG87" s="19">
        <v>1136</v>
      </c>
      <c r="CH87" s="19">
        <v>0</v>
      </c>
      <c r="CI87" s="375">
        <v>0.0005083808071292931</v>
      </c>
      <c r="CJ87" s="2" t="s">
        <v>351</v>
      </c>
      <c r="CK87" s="595"/>
      <c r="CL87" s="44" t="s">
        <v>102</v>
      </c>
      <c r="CN87" s="294">
        <v>87</v>
      </c>
    </row>
    <row r="88" spans="1:92" ht="12.75">
      <c r="A88" s="281" t="s">
        <v>44</v>
      </c>
      <c r="B88" s="19">
        <v>40353</v>
      </c>
      <c r="C88" s="19">
        <v>3113</v>
      </c>
      <c r="D88" s="19">
        <v>152</v>
      </c>
      <c r="E88" s="19">
        <v>458</v>
      </c>
      <c r="F88" s="19">
        <v>2126</v>
      </c>
      <c r="G88" s="19">
        <v>1183</v>
      </c>
      <c r="H88" s="19">
        <v>1539</v>
      </c>
      <c r="I88" s="19">
        <v>18658</v>
      </c>
      <c r="J88" s="19">
        <v>878</v>
      </c>
      <c r="K88" s="19">
        <v>4860</v>
      </c>
      <c r="L88" s="19">
        <v>4664</v>
      </c>
      <c r="M88" s="19">
        <v>0</v>
      </c>
      <c r="N88" s="19">
        <v>0</v>
      </c>
      <c r="O88" s="19">
        <v>2722</v>
      </c>
      <c r="P88" s="19">
        <v>0</v>
      </c>
      <c r="Q88" s="52">
        <v>1279</v>
      </c>
      <c r="R88" s="283">
        <v>198</v>
      </c>
      <c r="S88" s="283">
        <v>186</v>
      </c>
      <c r="T88" s="283">
        <v>158</v>
      </c>
      <c r="U88" s="283">
        <v>379</v>
      </c>
      <c r="V88" s="283">
        <v>458</v>
      </c>
      <c r="W88" s="283">
        <v>2224</v>
      </c>
      <c r="X88" s="283">
        <v>1081</v>
      </c>
      <c r="Y88" s="283">
        <v>164</v>
      </c>
      <c r="Z88" s="283">
        <v>122</v>
      </c>
      <c r="AA88" s="283">
        <v>179</v>
      </c>
      <c r="AB88" s="283">
        <v>3211</v>
      </c>
      <c r="AC88" s="283">
        <v>0</v>
      </c>
      <c r="AD88" s="283">
        <v>653</v>
      </c>
      <c r="AE88" s="283">
        <v>2126</v>
      </c>
      <c r="AF88" s="283">
        <v>13347</v>
      </c>
      <c r="AG88" s="283">
        <v>720</v>
      </c>
      <c r="AH88" s="283">
        <v>1243</v>
      </c>
      <c r="AI88" s="283">
        <v>221</v>
      </c>
      <c r="AJ88" s="283">
        <v>62</v>
      </c>
      <c r="AK88" s="283">
        <v>1427</v>
      </c>
      <c r="AL88" s="283">
        <v>3468</v>
      </c>
      <c r="AM88" s="283">
        <v>0</v>
      </c>
      <c r="AN88" s="283">
        <v>312</v>
      </c>
      <c r="AO88" s="283">
        <v>1693</v>
      </c>
      <c r="AP88" s="283">
        <v>152</v>
      </c>
      <c r="AQ88" s="283">
        <v>0</v>
      </c>
      <c r="AR88" s="283">
        <v>605</v>
      </c>
      <c r="AS88" s="283">
        <v>2220</v>
      </c>
      <c r="AT88" s="283">
        <v>151</v>
      </c>
      <c r="AU88" s="283">
        <v>1204</v>
      </c>
      <c r="AV88" s="345">
        <v>1110</v>
      </c>
      <c r="AW88" s="19">
        <v>1279</v>
      </c>
      <c r="AX88" s="19">
        <v>198</v>
      </c>
      <c r="AY88" s="19">
        <v>186</v>
      </c>
      <c r="AZ88" s="19">
        <v>158</v>
      </c>
      <c r="BA88" s="19">
        <v>379</v>
      </c>
      <c r="BB88" s="19">
        <v>458</v>
      </c>
      <c r="BC88" s="19">
        <v>2224</v>
      </c>
      <c r="BD88" s="19">
        <v>869</v>
      </c>
      <c r="BE88" s="19">
        <v>1081</v>
      </c>
      <c r="BF88" s="19">
        <v>164</v>
      </c>
      <c r="BG88" s="19">
        <v>122</v>
      </c>
      <c r="BH88" s="19">
        <v>179</v>
      </c>
      <c r="BI88" s="19">
        <v>3211</v>
      </c>
      <c r="BJ88" s="19">
        <v>653</v>
      </c>
      <c r="BK88" s="19">
        <v>5028</v>
      </c>
      <c r="BL88" s="19">
        <v>3654</v>
      </c>
      <c r="BM88" s="19">
        <v>4665</v>
      </c>
      <c r="BN88" s="19">
        <v>295</v>
      </c>
      <c r="BO88" s="19">
        <v>1243</v>
      </c>
      <c r="BP88" s="19">
        <v>962</v>
      </c>
      <c r="BQ88" s="19">
        <v>177</v>
      </c>
      <c r="BR88" s="19">
        <v>221</v>
      </c>
      <c r="BS88" s="19">
        <v>62</v>
      </c>
      <c r="BT88" s="19">
        <v>1427</v>
      </c>
      <c r="BU88" s="19">
        <v>82</v>
      </c>
      <c r="BV88" s="19">
        <v>3468</v>
      </c>
      <c r="BW88" s="19">
        <v>0</v>
      </c>
      <c r="BX88" s="19">
        <v>312</v>
      </c>
      <c r="BY88" s="19">
        <v>1693</v>
      </c>
      <c r="BZ88" s="19">
        <v>152</v>
      </c>
      <c r="CA88" s="19">
        <v>0</v>
      </c>
      <c r="CB88" s="19">
        <v>605</v>
      </c>
      <c r="CC88" s="19">
        <v>461</v>
      </c>
      <c r="CD88" s="19">
        <v>2220</v>
      </c>
      <c r="CE88" s="19">
        <v>151</v>
      </c>
      <c r="CF88" s="19">
        <v>1204</v>
      </c>
      <c r="CG88" s="19">
        <v>1110</v>
      </c>
      <c r="CH88" s="19">
        <v>0</v>
      </c>
      <c r="CI88" s="375">
        <v>0.0007180797702144734</v>
      </c>
      <c r="CJ88" s="2" t="s">
        <v>351</v>
      </c>
      <c r="CK88" s="595"/>
      <c r="CL88" s="44" t="s">
        <v>102</v>
      </c>
      <c r="CN88" s="294">
        <v>88</v>
      </c>
    </row>
    <row r="89" spans="1:92" ht="12.75">
      <c r="A89" s="281" t="s">
        <v>45</v>
      </c>
      <c r="B89" s="19">
        <v>32681</v>
      </c>
      <c r="C89" s="19">
        <v>2631</v>
      </c>
      <c r="D89" s="19">
        <v>132</v>
      </c>
      <c r="E89" s="19">
        <v>362</v>
      </c>
      <c r="F89" s="19">
        <v>1859</v>
      </c>
      <c r="G89" s="19">
        <v>1150</v>
      </c>
      <c r="H89" s="19">
        <v>1126</v>
      </c>
      <c r="I89" s="19">
        <v>14816</v>
      </c>
      <c r="J89" s="19">
        <v>806</v>
      </c>
      <c r="K89" s="19">
        <v>3968</v>
      </c>
      <c r="L89" s="19">
        <v>3738</v>
      </c>
      <c r="M89" s="19">
        <v>0</v>
      </c>
      <c r="N89" s="19">
        <v>0</v>
      </c>
      <c r="O89" s="19">
        <v>2093</v>
      </c>
      <c r="P89" s="19">
        <v>0</v>
      </c>
      <c r="Q89" s="52">
        <v>900</v>
      </c>
      <c r="R89" s="283">
        <v>162</v>
      </c>
      <c r="S89" s="283">
        <v>172</v>
      </c>
      <c r="T89" s="283">
        <v>171</v>
      </c>
      <c r="U89" s="283">
        <v>371</v>
      </c>
      <c r="V89" s="283">
        <v>362</v>
      </c>
      <c r="W89" s="283">
        <v>1678</v>
      </c>
      <c r="X89" s="283">
        <v>918</v>
      </c>
      <c r="Y89" s="283">
        <v>152</v>
      </c>
      <c r="Z89" s="283">
        <v>80</v>
      </c>
      <c r="AA89" s="283">
        <v>139</v>
      </c>
      <c r="AB89" s="283">
        <v>2482</v>
      </c>
      <c r="AC89" s="283">
        <v>0</v>
      </c>
      <c r="AD89" s="283">
        <v>625</v>
      </c>
      <c r="AE89" s="283">
        <v>1859</v>
      </c>
      <c r="AF89" s="283">
        <v>10536</v>
      </c>
      <c r="AG89" s="283">
        <v>635</v>
      </c>
      <c r="AH89" s="283">
        <v>950</v>
      </c>
      <c r="AI89" s="283">
        <v>204</v>
      </c>
      <c r="AJ89" s="283">
        <v>64</v>
      </c>
      <c r="AK89" s="283">
        <v>1223</v>
      </c>
      <c r="AL89" s="283">
        <v>2846</v>
      </c>
      <c r="AM89" s="283">
        <v>0</v>
      </c>
      <c r="AN89" s="283">
        <v>243</v>
      </c>
      <c r="AO89" s="283">
        <v>1368</v>
      </c>
      <c r="AP89" s="283">
        <v>132</v>
      </c>
      <c r="AQ89" s="283">
        <v>0</v>
      </c>
      <c r="AR89" s="283">
        <v>490</v>
      </c>
      <c r="AS89" s="283">
        <v>1835</v>
      </c>
      <c r="AT89" s="283">
        <v>154</v>
      </c>
      <c r="AU89" s="283">
        <v>958</v>
      </c>
      <c r="AV89" s="345">
        <v>972</v>
      </c>
      <c r="AW89" s="19">
        <v>900</v>
      </c>
      <c r="AX89" s="19">
        <v>162</v>
      </c>
      <c r="AY89" s="19">
        <v>172</v>
      </c>
      <c r="AZ89" s="19">
        <v>171</v>
      </c>
      <c r="BA89" s="19">
        <v>371</v>
      </c>
      <c r="BB89" s="19">
        <v>362</v>
      </c>
      <c r="BC89" s="19">
        <v>1678</v>
      </c>
      <c r="BD89" s="19">
        <v>724</v>
      </c>
      <c r="BE89" s="19">
        <v>918</v>
      </c>
      <c r="BF89" s="19">
        <v>152</v>
      </c>
      <c r="BG89" s="19">
        <v>80</v>
      </c>
      <c r="BH89" s="19">
        <v>139</v>
      </c>
      <c r="BI89" s="19">
        <v>2482</v>
      </c>
      <c r="BJ89" s="19">
        <v>625</v>
      </c>
      <c r="BK89" s="19">
        <v>3928</v>
      </c>
      <c r="BL89" s="19">
        <v>3015</v>
      </c>
      <c r="BM89" s="19">
        <v>3593</v>
      </c>
      <c r="BN89" s="19">
        <v>262</v>
      </c>
      <c r="BO89" s="19">
        <v>950</v>
      </c>
      <c r="BP89" s="19">
        <v>873</v>
      </c>
      <c r="BQ89" s="19">
        <v>172</v>
      </c>
      <c r="BR89" s="19">
        <v>204</v>
      </c>
      <c r="BS89" s="19">
        <v>64</v>
      </c>
      <c r="BT89" s="19">
        <v>1223</v>
      </c>
      <c r="BU89" s="19">
        <v>79</v>
      </c>
      <c r="BV89" s="19">
        <v>2846</v>
      </c>
      <c r="BW89" s="19">
        <v>0</v>
      </c>
      <c r="BX89" s="19">
        <v>243</v>
      </c>
      <c r="BY89" s="19">
        <v>1368</v>
      </c>
      <c r="BZ89" s="19">
        <v>132</v>
      </c>
      <c r="CA89" s="19">
        <v>0</v>
      </c>
      <c r="CB89" s="19">
        <v>490</v>
      </c>
      <c r="CC89" s="19">
        <v>384</v>
      </c>
      <c r="CD89" s="19">
        <v>1835</v>
      </c>
      <c r="CE89" s="19">
        <v>154</v>
      </c>
      <c r="CF89" s="19">
        <v>958</v>
      </c>
      <c r="CG89" s="19">
        <v>972</v>
      </c>
      <c r="CH89" s="19">
        <v>0</v>
      </c>
      <c r="CI89" s="375">
        <v>0.0013012171924050929</v>
      </c>
      <c r="CJ89" s="2" t="s">
        <v>351</v>
      </c>
      <c r="CK89" s="595"/>
      <c r="CL89" s="44" t="s">
        <v>102</v>
      </c>
      <c r="CN89" s="294">
        <v>89</v>
      </c>
    </row>
    <row r="90" spans="1:92" ht="12.75">
      <c r="A90" s="281" t="s">
        <v>46</v>
      </c>
      <c r="B90" s="19">
        <v>33454</v>
      </c>
      <c r="C90" s="19">
        <v>2963</v>
      </c>
      <c r="D90" s="19">
        <v>148</v>
      </c>
      <c r="E90" s="19">
        <v>442</v>
      </c>
      <c r="F90" s="19">
        <v>2044</v>
      </c>
      <c r="G90" s="19">
        <v>1230</v>
      </c>
      <c r="H90" s="19">
        <v>1141</v>
      </c>
      <c r="I90" s="19">
        <v>14415</v>
      </c>
      <c r="J90" s="19">
        <v>928</v>
      </c>
      <c r="K90" s="19">
        <v>4479</v>
      </c>
      <c r="L90" s="19">
        <v>3687</v>
      </c>
      <c r="M90" s="19">
        <v>0</v>
      </c>
      <c r="N90" s="19">
        <v>0</v>
      </c>
      <c r="O90" s="19">
        <v>1977</v>
      </c>
      <c r="P90" s="19">
        <v>0</v>
      </c>
      <c r="Q90" s="52">
        <v>903</v>
      </c>
      <c r="R90" s="283">
        <v>152</v>
      </c>
      <c r="S90" s="283">
        <v>169</v>
      </c>
      <c r="T90" s="283">
        <v>249</v>
      </c>
      <c r="U90" s="283">
        <v>429</v>
      </c>
      <c r="V90" s="283">
        <v>442</v>
      </c>
      <c r="W90" s="283">
        <v>1542</v>
      </c>
      <c r="X90" s="283">
        <v>1094</v>
      </c>
      <c r="Y90" s="283">
        <v>149</v>
      </c>
      <c r="Z90" s="283">
        <v>115</v>
      </c>
      <c r="AA90" s="283">
        <v>154</v>
      </c>
      <c r="AB90" s="283">
        <v>2279</v>
      </c>
      <c r="AC90" s="283">
        <v>0</v>
      </c>
      <c r="AD90" s="283">
        <v>602</v>
      </c>
      <c r="AE90" s="283">
        <v>2044</v>
      </c>
      <c r="AF90" s="283">
        <v>9846</v>
      </c>
      <c r="AG90" s="283">
        <v>679</v>
      </c>
      <c r="AH90" s="283">
        <v>1053</v>
      </c>
      <c r="AI90" s="283">
        <v>216</v>
      </c>
      <c r="AJ90" s="283">
        <v>86</v>
      </c>
      <c r="AK90" s="283">
        <v>1388</v>
      </c>
      <c r="AL90" s="283">
        <v>3194</v>
      </c>
      <c r="AM90" s="283">
        <v>0</v>
      </c>
      <c r="AN90" s="283">
        <v>266</v>
      </c>
      <c r="AO90" s="283">
        <v>1427</v>
      </c>
      <c r="AP90" s="283">
        <v>148</v>
      </c>
      <c r="AQ90" s="283">
        <v>0</v>
      </c>
      <c r="AR90" s="283">
        <v>481</v>
      </c>
      <c r="AS90" s="283">
        <v>2062</v>
      </c>
      <c r="AT90" s="283">
        <v>199</v>
      </c>
      <c r="AU90" s="283">
        <v>1009</v>
      </c>
      <c r="AV90" s="345">
        <v>1077</v>
      </c>
      <c r="AW90" s="19">
        <v>903</v>
      </c>
      <c r="AX90" s="19">
        <v>152</v>
      </c>
      <c r="AY90" s="19">
        <v>169</v>
      </c>
      <c r="AZ90" s="19">
        <v>249</v>
      </c>
      <c r="BA90" s="19">
        <v>429</v>
      </c>
      <c r="BB90" s="19">
        <v>442</v>
      </c>
      <c r="BC90" s="19">
        <v>1542</v>
      </c>
      <c r="BD90" s="19">
        <v>864</v>
      </c>
      <c r="BE90" s="19">
        <v>1094</v>
      </c>
      <c r="BF90" s="19">
        <v>149</v>
      </c>
      <c r="BG90" s="19">
        <v>115</v>
      </c>
      <c r="BH90" s="19">
        <v>154</v>
      </c>
      <c r="BI90" s="19">
        <v>2279</v>
      </c>
      <c r="BJ90" s="19">
        <v>602</v>
      </c>
      <c r="BK90" s="19">
        <v>3781</v>
      </c>
      <c r="BL90" s="19">
        <v>2648</v>
      </c>
      <c r="BM90" s="19">
        <v>3417</v>
      </c>
      <c r="BN90" s="19">
        <v>312</v>
      </c>
      <c r="BO90" s="19">
        <v>1053</v>
      </c>
      <c r="BP90" s="19">
        <v>868</v>
      </c>
      <c r="BQ90" s="19">
        <v>212</v>
      </c>
      <c r="BR90" s="19">
        <v>216</v>
      </c>
      <c r="BS90" s="19">
        <v>86</v>
      </c>
      <c r="BT90" s="19">
        <v>1388</v>
      </c>
      <c r="BU90" s="19">
        <v>97</v>
      </c>
      <c r="BV90" s="19">
        <v>3194</v>
      </c>
      <c r="BW90" s="19">
        <v>0</v>
      </c>
      <c r="BX90" s="19">
        <v>266</v>
      </c>
      <c r="BY90" s="19">
        <v>1427</v>
      </c>
      <c r="BZ90" s="19">
        <v>148</v>
      </c>
      <c r="CA90" s="19">
        <v>0</v>
      </c>
      <c r="CB90" s="19">
        <v>481</v>
      </c>
      <c r="CC90" s="19">
        <v>370</v>
      </c>
      <c r="CD90" s="19">
        <v>2062</v>
      </c>
      <c r="CE90" s="19">
        <v>199</v>
      </c>
      <c r="CF90" s="19">
        <v>1009</v>
      </c>
      <c r="CG90" s="19">
        <v>1077</v>
      </c>
      <c r="CH90" s="19">
        <v>0</v>
      </c>
      <c r="CI90" s="375">
        <v>0.0018920600317742689</v>
      </c>
      <c r="CJ90" s="2" t="s">
        <v>351</v>
      </c>
      <c r="CK90" s="595"/>
      <c r="CL90" s="44" t="s">
        <v>102</v>
      </c>
      <c r="CN90" s="294">
        <v>90</v>
      </c>
    </row>
    <row r="91" spans="1:92" ht="12.75">
      <c r="A91" s="281" t="s">
        <v>47</v>
      </c>
      <c r="B91" s="19">
        <v>37783</v>
      </c>
      <c r="C91" s="19">
        <v>3668</v>
      </c>
      <c r="D91" s="19">
        <v>171</v>
      </c>
      <c r="E91" s="19">
        <v>506</v>
      </c>
      <c r="F91" s="19">
        <v>2360</v>
      </c>
      <c r="G91" s="19">
        <v>1347</v>
      </c>
      <c r="H91" s="19">
        <v>1103</v>
      </c>
      <c r="I91" s="19">
        <v>16251</v>
      </c>
      <c r="J91" s="19">
        <v>1028</v>
      </c>
      <c r="K91" s="19">
        <v>5136</v>
      </c>
      <c r="L91" s="19">
        <v>3856</v>
      </c>
      <c r="M91" s="19">
        <v>0</v>
      </c>
      <c r="N91" s="19">
        <v>0</v>
      </c>
      <c r="O91" s="19">
        <v>2357</v>
      </c>
      <c r="P91" s="19">
        <v>0</v>
      </c>
      <c r="Q91" s="52">
        <v>873</v>
      </c>
      <c r="R91" s="283">
        <v>161</v>
      </c>
      <c r="S91" s="283">
        <v>215</v>
      </c>
      <c r="T91" s="283">
        <v>250</v>
      </c>
      <c r="U91" s="283">
        <v>467</v>
      </c>
      <c r="V91" s="283">
        <v>506</v>
      </c>
      <c r="W91" s="283">
        <v>1913</v>
      </c>
      <c r="X91" s="283">
        <v>1361</v>
      </c>
      <c r="Y91" s="283">
        <v>175</v>
      </c>
      <c r="Z91" s="283">
        <v>127</v>
      </c>
      <c r="AA91" s="283">
        <v>236</v>
      </c>
      <c r="AB91" s="283">
        <v>2288</v>
      </c>
      <c r="AC91" s="283">
        <v>0</v>
      </c>
      <c r="AD91" s="283">
        <v>647</v>
      </c>
      <c r="AE91" s="283">
        <v>2360</v>
      </c>
      <c r="AF91" s="283">
        <v>10744</v>
      </c>
      <c r="AG91" s="283">
        <v>778</v>
      </c>
      <c r="AH91" s="283">
        <v>1352</v>
      </c>
      <c r="AI91" s="283">
        <v>256</v>
      </c>
      <c r="AJ91" s="283">
        <v>69</v>
      </c>
      <c r="AK91" s="283">
        <v>1694</v>
      </c>
      <c r="AL91" s="283">
        <v>3780</v>
      </c>
      <c r="AM91" s="283">
        <v>0</v>
      </c>
      <c r="AN91" s="283">
        <v>229</v>
      </c>
      <c r="AO91" s="283">
        <v>1676</v>
      </c>
      <c r="AP91" s="283">
        <v>171</v>
      </c>
      <c r="AQ91" s="283">
        <v>0</v>
      </c>
      <c r="AR91" s="283">
        <v>613</v>
      </c>
      <c r="AS91" s="283">
        <v>2177</v>
      </c>
      <c r="AT91" s="283">
        <v>233</v>
      </c>
      <c r="AU91" s="283">
        <v>1247</v>
      </c>
      <c r="AV91" s="345">
        <v>1185</v>
      </c>
      <c r="AW91" s="19">
        <v>873</v>
      </c>
      <c r="AX91" s="19">
        <v>161</v>
      </c>
      <c r="AY91" s="19">
        <v>215</v>
      </c>
      <c r="AZ91" s="19">
        <v>250</v>
      </c>
      <c r="BA91" s="19">
        <v>467</v>
      </c>
      <c r="BB91" s="19">
        <v>506</v>
      </c>
      <c r="BC91" s="19">
        <v>1913</v>
      </c>
      <c r="BD91" s="19">
        <v>1030</v>
      </c>
      <c r="BE91" s="19">
        <v>1361</v>
      </c>
      <c r="BF91" s="19">
        <v>175</v>
      </c>
      <c r="BG91" s="19">
        <v>127</v>
      </c>
      <c r="BH91" s="19">
        <v>236</v>
      </c>
      <c r="BI91" s="19">
        <v>2288</v>
      </c>
      <c r="BJ91" s="19">
        <v>647</v>
      </c>
      <c r="BK91" s="19">
        <v>4294</v>
      </c>
      <c r="BL91" s="19">
        <v>2898</v>
      </c>
      <c r="BM91" s="19">
        <v>3552</v>
      </c>
      <c r="BN91" s="19">
        <v>307</v>
      </c>
      <c r="BO91" s="19">
        <v>1352</v>
      </c>
      <c r="BP91" s="19">
        <v>1023</v>
      </c>
      <c r="BQ91" s="19">
        <v>265</v>
      </c>
      <c r="BR91" s="19">
        <v>256</v>
      </c>
      <c r="BS91" s="19">
        <v>69</v>
      </c>
      <c r="BT91" s="19">
        <v>1694</v>
      </c>
      <c r="BU91" s="19">
        <v>139</v>
      </c>
      <c r="BV91" s="19">
        <v>3780</v>
      </c>
      <c r="BW91" s="19">
        <v>0</v>
      </c>
      <c r="BX91" s="19">
        <v>229</v>
      </c>
      <c r="BY91" s="19">
        <v>1676</v>
      </c>
      <c r="BZ91" s="19">
        <v>171</v>
      </c>
      <c r="CA91" s="19">
        <v>0</v>
      </c>
      <c r="CB91" s="19">
        <v>613</v>
      </c>
      <c r="CC91" s="19">
        <v>374</v>
      </c>
      <c r="CD91" s="19">
        <v>2177</v>
      </c>
      <c r="CE91" s="19">
        <v>233</v>
      </c>
      <c r="CF91" s="19">
        <v>1247</v>
      </c>
      <c r="CG91" s="19">
        <v>1185</v>
      </c>
      <c r="CH91" s="19">
        <v>0</v>
      </c>
      <c r="CI91" s="375">
        <v>0.0025314072841120753</v>
      </c>
      <c r="CJ91" s="2" t="s">
        <v>351</v>
      </c>
      <c r="CK91" s="595"/>
      <c r="CL91" s="44" t="s">
        <v>102</v>
      </c>
      <c r="CN91" s="294">
        <v>91</v>
      </c>
    </row>
    <row r="92" spans="1:92" ht="12.75">
      <c r="A92" s="281" t="s">
        <v>48</v>
      </c>
      <c r="B92" s="19">
        <v>37611</v>
      </c>
      <c r="C92" s="19">
        <v>3699</v>
      </c>
      <c r="D92" s="19">
        <v>138</v>
      </c>
      <c r="E92" s="19">
        <v>503</v>
      </c>
      <c r="F92" s="19">
        <v>2267</v>
      </c>
      <c r="G92" s="19">
        <v>1273</v>
      </c>
      <c r="H92" s="19">
        <v>1059</v>
      </c>
      <c r="I92" s="19">
        <v>16634</v>
      </c>
      <c r="J92" s="19">
        <v>958</v>
      </c>
      <c r="K92" s="19">
        <v>5002</v>
      </c>
      <c r="L92" s="19">
        <v>3638</v>
      </c>
      <c r="M92" s="19">
        <v>0</v>
      </c>
      <c r="N92" s="19">
        <v>0</v>
      </c>
      <c r="O92" s="19">
        <v>2440</v>
      </c>
      <c r="P92" s="19">
        <v>0</v>
      </c>
      <c r="Q92" s="52">
        <v>838</v>
      </c>
      <c r="R92" s="283">
        <v>141</v>
      </c>
      <c r="S92" s="283">
        <v>223</v>
      </c>
      <c r="T92" s="283">
        <v>256</v>
      </c>
      <c r="U92" s="283">
        <v>462</v>
      </c>
      <c r="V92" s="283">
        <v>503</v>
      </c>
      <c r="W92" s="283">
        <v>2010</v>
      </c>
      <c r="X92" s="283">
        <v>1311</v>
      </c>
      <c r="Y92" s="283">
        <v>203</v>
      </c>
      <c r="Z92" s="283">
        <v>113</v>
      </c>
      <c r="AA92" s="283">
        <v>241</v>
      </c>
      <c r="AB92" s="283">
        <v>2206</v>
      </c>
      <c r="AC92" s="283">
        <v>0</v>
      </c>
      <c r="AD92" s="283">
        <v>604</v>
      </c>
      <c r="AE92" s="283">
        <v>2267</v>
      </c>
      <c r="AF92" s="283">
        <v>11114</v>
      </c>
      <c r="AG92" s="283">
        <v>702</v>
      </c>
      <c r="AH92" s="283">
        <v>1389</v>
      </c>
      <c r="AI92" s="283">
        <v>203</v>
      </c>
      <c r="AJ92" s="283">
        <v>80</v>
      </c>
      <c r="AK92" s="283">
        <v>1786</v>
      </c>
      <c r="AL92" s="283">
        <v>3683</v>
      </c>
      <c r="AM92" s="283">
        <v>0</v>
      </c>
      <c r="AN92" s="283">
        <v>207</v>
      </c>
      <c r="AO92" s="283">
        <v>1571</v>
      </c>
      <c r="AP92" s="283">
        <v>138</v>
      </c>
      <c r="AQ92" s="283">
        <v>0</v>
      </c>
      <c r="AR92" s="283">
        <v>602</v>
      </c>
      <c r="AS92" s="283">
        <v>2203</v>
      </c>
      <c r="AT92" s="283">
        <v>207</v>
      </c>
      <c r="AU92" s="283">
        <v>1232</v>
      </c>
      <c r="AV92" s="345">
        <v>1116</v>
      </c>
      <c r="AW92" s="19">
        <v>838</v>
      </c>
      <c r="AX92" s="19">
        <v>141</v>
      </c>
      <c r="AY92" s="19">
        <v>223</v>
      </c>
      <c r="AZ92" s="19">
        <v>256</v>
      </c>
      <c r="BA92" s="19">
        <v>462</v>
      </c>
      <c r="BB92" s="19">
        <v>503</v>
      </c>
      <c r="BC92" s="19">
        <v>2010</v>
      </c>
      <c r="BD92" s="19">
        <v>985</v>
      </c>
      <c r="BE92" s="19">
        <v>1311</v>
      </c>
      <c r="BF92" s="19">
        <v>203</v>
      </c>
      <c r="BG92" s="19">
        <v>113</v>
      </c>
      <c r="BH92" s="19">
        <v>241</v>
      </c>
      <c r="BI92" s="19">
        <v>2206</v>
      </c>
      <c r="BJ92" s="19">
        <v>604</v>
      </c>
      <c r="BK92" s="19">
        <v>4364</v>
      </c>
      <c r="BL92" s="19">
        <v>2945</v>
      </c>
      <c r="BM92" s="19">
        <v>3805</v>
      </c>
      <c r="BN92" s="19">
        <v>314</v>
      </c>
      <c r="BO92" s="19">
        <v>1389</v>
      </c>
      <c r="BP92" s="19">
        <v>968</v>
      </c>
      <c r="BQ92" s="19">
        <v>267</v>
      </c>
      <c r="BR92" s="19">
        <v>203</v>
      </c>
      <c r="BS92" s="19">
        <v>80</v>
      </c>
      <c r="BT92" s="19">
        <v>1786</v>
      </c>
      <c r="BU92" s="19">
        <v>100</v>
      </c>
      <c r="BV92" s="19">
        <v>3683</v>
      </c>
      <c r="BW92" s="19">
        <v>0</v>
      </c>
      <c r="BX92" s="19">
        <v>207</v>
      </c>
      <c r="BY92" s="19">
        <v>1571</v>
      </c>
      <c r="BZ92" s="19">
        <v>138</v>
      </c>
      <c r="CA92" s="19">
        <v>0</v>
      </c>
      <c r="CB92" s="19">
        <v>602</v>
      </c>
      <c r="CC92" s="19">
        <v>335</v>
      </c>
      <c r="CD92" s="19">
        <v>2203</v>
      </c>
      <c r="CE92" s="19">
        <v>207</v>
      </c>
      <c r="CF92" s="19">
        <v>1232</v>
      </c>
      <c r="CG92" s="19">
        <v>1116</v>
      </c>
      <c r="CH92" s="19">
        <v>0</v>
      </c>
      <c r="CI92" s="375">
        <v>0.0040045090987170535</v>
      </c>
      <c r="CJ92" s="2" t="s">
        <v>351</v>
      </c>
      <c r="CK92" s="595"/>
      <c r="CL92" s="44" t="s">
        <v>102</v>
      </c>
      <c r="CN92" s="294">
        <v>92</v>
      </c>
    </row>
    <row r="93" spans="1:92" ht="12.75">
      <c r="A93" s="281" t="s">
        <v>49</v>
      </c>
      <c r="B93" s="19">
        <v>33289</v>
      </c>
      <c r="C93" s="19">
        <v>3343</v>
      </c>
      <c r="D93" s="19">
        <v>138</v>
      </c>
      <c r="E93" s="19">
        <v>456</v>
      </c>
      <c r="F93" s="19">
        <v>2044</v>
      </c>
      <c r="G93" s="19">
        <v>1134</v>
      </c>
      <c r="H93" s="19">
        <v>961</v>
      </c>
      <c r="I93" s="19">
        <v>14353</v>
      </c>
      <c r="J93" s="19">
        <v>897</v>
      </c>
      <c r="K93" s="19">
        <v>4677</v>
      </c>
      <c r="L93" s="19">
        <v>3164</v>
      </c>
      <c r="M93" s="19">
        <v>0</v>
      </c>
      <c r="N93" s="19">
        <v>0</v>
      </c>
      <c r="O93" s="19">
        <v>2122</v>
      </c>
      <c r="P93" s="19">
        <v>0</v>
      </c>
      <c r="Q93" s="52">
        <v>740</v>
      </c>
      <c r="R93" s="283">
        <v>163</v>
      </c>
      <c r="S93" s="283">
        <v>197</v>
      </c>
      <c r="T93" s="283">
        <v>221</v>
      </c>
      <c r="U93" s="283">
        <v>389</v>
      </c>
      <c r="V93" s="283">
        <v>456</v>
      </c>
      <c r="W93" s="283">
        <v>1719</v>
      </c>
      <c r="X93" s="283">
        <v>1126</v>
      </c>
      <c r="Y93" s="283">
        <v>203</v>
      </c>
      <c r="Z93" s="283">
        <v>128</v>
      </c>
      <c r="AA93" s="283">
        <v>190</v>
      </c>
      <c r="AB93" s="283">
        <v>1909</v>
      </c>
      <c r="AC93" s="283">
        <v>0</v>
      </c>
      <c r="AD93" s="283">
        <v>559</v>
      </c>
      <c r="AE93" s="283">
        <v>2044</v>
      </c>
      <c r="AF93" s="283">
        <v>9616</v>
      </c>
      <c r="AG93" s="283">
        <v>676</v>
      </c>
      <c r="AH93" s="283">
        <v>1241</v>
      </c>
      <c r="AI93" s="283">
        <v>183</v>
      </c>
      <c r="AJ93" s="283">
        <v>58</v>
      </c>
      <c r="AK93" s="283">
        <v>1640</v>
      </c>
      <c r="AL93" s="283">
        <v>3354</v>
      </c>
      <c r="AM93" s="283">
        <v>0</v>
      </c>
      <c r="AN93" s="283">
        <v>206</v>
      </c>
      <c r="AO93" s="283">
        <v>1341</v>
      </c>
      <c r="AP93" s="283">
        <v>138</v>
      </c>
      <c r="AQ93" s="283">
        <v>0</v>
      </c>
      <c r="AR93" s="283">
        <v>577</v>
      </c>
      <c r="AS93" s="283">
        <v>2066</v>
      </c>
      <c r="AT93" s="283">
        <v>186</v>
      </c>
      <c r="AU93" s="283">
        <v>1019</v>
      </c>
      <c r="AV93" s="345">
        <v>944</v>
      </c>
      <c r="AW93" s="19">
        <v>740</v>
      </c>
      <c r="AX93" s="19">
        <v>163</v>
      </c>
      <c r="AY93" s="19">
        <v>197</v>
      </c>
      <c r="AZ93" s="19">
        <v>221</v>
      </c>
      <c r="BA93" s="19">
        <v>389</v>
      </c>
      <c r="BB93" s="19">
        <v>456</v>
      </c>
      <c r="BC93" s="19">
        <v>1719</v>
      </c>
      <c r="BD93" s="19">
        <v>874</v>
      </c>
      <c r="BE93" s="19">
        <v>1126</v>
      </c>
      <c r="BF93" s="19">
        <v>203</v>
      </c>
      <c r="BG93" s="19">
        <v>128</v>
      </c>
      <c r="BH93" s="19">
        <v>190</v>
      </c>
      <c r="BI93" s="19">
        <v>1909</v>
      </c>
      <c r="BJ93" s="19">
        <v>559</v>
      </c>
      <c r="BK93" s="19">
        <v>3826</v>
      </c>
      <c r="BL93" s="19">
        <v>2494</v>
      </c>
      <c r="BM93" s="19">
        <v>3296</v>
      </c>
      <c r="BN93" s="19">
        <v>246</v>
      </c>
      <c r="BO93" s="19">
        <v>1241</v>
      </c>
      <c r="BP93" s="19">
        <v>924</v>
      </c>
      <c r="BQ93" s="19">
        <v>240</v>
      </c>
      <c r="BR93" s="19">
        <v>183</v>
      </c>
      <c r="BS93" s="19">
        <v>58</v>
      </c>
      <c r="BT93" s="19">
        <v>1640</v>
      </c>
      <c r="BU93" s="19">
        <v>109</v>
      </c>
      <c r="BV93" s="19">
        <v>3354</v>
      </c>
      <c r="BW93" s="19">
        <v>0</v>
      </c>
      <c r="BX93" s="19">
        <v>206</v>
      </c>
      <c r="BY93" s="19">
        <v>1341</v>
      </c>
      <c r="BZ93" s="19">
        <v>138</v>
      </c>
      <c r="CA93" s="19">
        <v>0</v>
      </c>
      <c r="CB93" s="19">
        <v>577</v>
      </c>
      <c r="CC93" s="19">
        <v>327</v>
      </c>
      <c r="CD93" s="19">
        <v>2066</v>
      </c>
      <c r="CE93" s="19">
        <v>186</v>
      </c>
      <c r="CF93" s="19">
        <v>1019</v>
      </c>
      <c r="CG93" s="19">
        <v>944</v>
      </c>
      <c r="CH93" s="19">
        <v>0</v>
      </c>
      <c r="CI93" s="375">
        <v>0.005988061695945137</v>
      </c>
      <c r="CJ93" s="2" t="s">
        <v>351</v>
      </c>
      <c r="CK93" s="595"/>
      <c r="CL93" s="44" t="s">
        <v>102</v>
      </c>
      <c r="CN93" s="294">
        <v>93</v>
      </c>
    </row>
    <row r="94" spans="1:92" ht="12.75">
      <c r="A94" s="281" t="s">
        <v>50</v>
      </c>
      <c r="B94" s="19">
        <v>27594</v>
      </c>
      <c r="C94" s="19">
        <v>2824</v>
      </c>
      <c r="D94" s="19">
        <v>138</v>
      </c>
      <c r="E94" s="19">
        <v>388</v>
      </c>
      <c r="F94" s="19">
        <v>1692</v>
      </c>
      <c r="G94" s="19">
        <v>999</v>
      </c>
      <c r="H94" s="19">
        <v>796</v>
      </c>
      <c r="I94" s="19">
        <v>11588</v>
      </c>
      <c r="J94" s="19">
        <v>787</v>
      </c>
      <c r="K94" s="19">
        <v>4023</v>
      </c>
      <c r="L94" s="19">
        <v>2526</v>
      </c>
      <c r="M94" s="19">
        <v>0</v>
      </c>
      <c r="N94" s="19">
        <v>0</v>
      </c>
      <c r="O94" s="19">
        <v>1833</v>
      </c>
      <c r="P94" s="19">
        <v>0</v>
      </c>
      <c r="Q94" s="52">
        <v>627</v>
      </c>
      <c r="R94" s="283">
        <v>98</v>
      </c>
      <c r="S94" s="283">
        <v>175</v>
      </c>
      <c r="T94" s="283">
        <v>211</v>
      </c>
      <c r="U94" s="283">
        <v>363</v>
      </c>
      <c r="V94" s="283">
        <v>388</v>
      </c>
      <c r="W94" s="283">
        <v>1472</v>
      </c>
      <c r="X94" s="283">
        <v>998</v>
      </c>
      <c r="Y94" s="283">
        <v>137</v>
      </c>
      <c r="Z94" s="283">
        <v>96</v>
      </c>
      <c r="AA94" s="283">
        <v>167</v>
      </c>
      <c r="AB94" s="283">
        <v>1486</v>
      </c>
      <c r="AC94" s="283">
        <v>0</v>
      </c>
      <c r="AD94" s="283">
        <v>458</v>
      </c>
      <c r="AE94" s="283">
        <v>1692</v>
      </c>
      <c r="AF94" s="283">
        <v>7532</v>
      </c>
      <c r="AG94" s="283">
        <v>576</v>
      </c>
      <c r="AH94" s="283">
        <v>1103</v>
      </c>
      <c r="AI94" s="283">
        <v>159</v>
      </c>
      <c r="AJ94" s="283">
        <v>71</v>
      </c>
      <c r="AK94" s="283">
        <v>1336</v>
      </c>
      <c r="AL94" s="283">
        <v>2868</v>
      </c>
      <c r="AM94" s="283">
        <v>0</v>
      </c>
      <c r="AN94" s="283">
        <v>186</v>
      </c>
      <c r="AO94" s="283">
        <v>1096</v>
      </c>
      <c r="AP94" s="283">
        <v>138</v>
      </c>
      <c r="AQ94" s="283">
        <v>0</v>
      </c>
      <c r="AR94" s="283">
        <v>490</v>
      </c>
      <c r="AS94" s="283">
        <v>1782</v>
      </c>
      <c r="AT94" s="283">
        <v>178</v>
      </c>
      <c r="AU94" s="283">
        <v>926</v>
      </c>
      <c r="AV94" s="345">
        <v>785</v>
      </c>
      <c r="AW94" s="19">
        <v>627</v>
      </c>
      <c r="AX94" s="19">
        <v>98</v>
      </c>
      <c r="AY94" s="19">
        <v>175</v>
      </c>
      <c r="AZ94" s="19">
        <v>211</v>
      </c>
      <c r="BA94" s="19">
        <v>363</v>
      </c>
      <c r="BB94" s="19">
        <v>388</v>
      </c>
      <c r="BC94" s="19">
        <v>1472</v>
      </c>
      <c r="BD94" s="19">
        <v>701</v>
      </c>
      <c r="BE94" s="19">
        <v>998</v>
      </c>
      <c r="BF94" s="19">
        <v>137</v>
      </c>
      <c r="BG94" s="19">
        <v>96</v>
      </c>
      <c r="BH94" s="19">
        <v>167</v>
      </c>
      <c r="BI94" s="19">
        <v>1486</v>
      </c>
      <c r="BJ94" s="19">
        <v>458</v>
      </c>
      <c r="BK94" s="19">
        <v>3039</v>
      </c>
      <c r="BL94" s="19">
        <v>1958</v>
      </c>
      <c r="BM94" s="19">
        <v>2535</v>
      </c>
      <c r="BN94" s="19">
        <v>211</v>
      </c>
      <c r="BO94" s="19">
        <v>1103</v>
      </c>
      <c r="BP94" s="19">
        <v>780</v>
      </c>
      <c r="BQ94" s="19">
        <v>247</v>
      </c>
      <c r="BR94" s="19">
        <v>159</v>
      </c>
      <c r="BS94" s="19">
        <v>71</v>
      </c>
      <c r="BT94" s="19">
        <v>1336</v>
      </c>
      <c r="BU94" s="19">
        <v>74</v>
      </c>
      <c r="BV94" s="19">
        <v>2868</v>
      </c>
      <c r="BW94" s="19">
        <v>0</v>
      </c>
      <c r="BX94" s="19">
        <v>186</v>
      </c>
      <c r="BY94" s="19">
        <v>1096</v>
      </c>
      <c r="BZ94" s="19">
        <v>138</v>
      </c>
      <c r="CA94" s="19">
        <v>0</v>
      </c>
      <c r="CB94" s="19">
        <v>490</v>
      </c>
      <c r="CC94" s="19">
        <v>255</v>
      </c>
      <c r="CD94" s="19">
        <v>1782</v>
      </c>
      <c r="CE94" s="19">
        <v>178</v>
      </c>
      <c r="CF94" s="19">
        <v>926</v>
      </c>
      <c r="CG94" s="19">
        <v>785</v>
      </c>
      <c r="CH94" s="19">
        <v>0</v>
      </c>
      <c r="CI94" s="375">
        <v>0.009666436995906457</v>
      </c>
      <c r="CJ94" s="2" t="s">
        <v>351</v>
      </c>
      <c r="CK94" s="595"/>
      <c r="CL94" s="44" t="s">
        <v>102</v>
      </c>
      <c r="CN94" s="294">
        <v>94</v>
      </c>
    </row>
    <row r="95" spans="1:92" ht="12.75">
      <c r="A95" s="281" t="s">
        <v>51</v>
      </c>
      <c r="B95" s="19">
        <v>27585</v>
      </c>
      <c r="C95" s="19">
        <v>2940</v>
      </c>
      <c r="D95" s="19">
        <v>128</v>
      </c>
      <c r="E95" s="19">
        <v>424</v>
      </c>
      <c r="F95" s="19">
        <v>1855</v>
      </c>
      <c r="G95" s="19">
        <v>1006</v>
      </c>
      <c r="H95" s="19">
        <v>794</v>
      </c>
      <c r="I95" s="19">
        <v>11115</v>
      </c>
      <c r="J95" s="19">
        <v>767</v>
      </c>
      <c r="K95" s="19">
        <v>4013</v>
      </c>
      <c r="L95" s="19">
        <v>2636</v>
      </c>
      <c r="M95" s="19">
        <v>0</v>
      </c>
      <c r="N95" s="19">
        <v>0</v>
      </c>
      <c r="O95" s="19">
        <v>1907</v>
      </c>
      <c r="P95" s="19">
        <v>0</v>
      </c>
      <c r="Q95" s="52">
        <v>628</v>
      </c>
      <c r="R95" s="283">
        <v>102</v>
      </c>
      <c r="S95" s="283">
        <v>136</v>
      </c>
      <c r="T95" s="283">
        <v>213</v>
      </c>
      <c r="U95" s="283">
        <v>359</v>
      </c>
      <c r="V95" s="283">
        <v>424</v>
      </c>
      <c r="W95" s="283">
        <v>1589</v>
      </c>
      <c r="X95" s="283">
        <v>1049</v>
      </c>
      <c r="Y95" s="283">
        <v>136</v>
      </c>
      <c r="Z95" s="283">
        <v>74</v>
      </c>
      <c r="AA95" s="283">
        <v>139</v>
      </c>
      <c r="AB95" s="283">
        <v>1584</v>
      </c>
      <c r="AC95" s="283">
        <v>0</v>
      </c>
      <c r="AD95" s="283">
        <v>494</v>
      </c>
      <c r="AE95" s="283">
        <v>1855</v>
      </c>
      <c r="AF95" s="283">
        <v>7101</v>
      </c>
      <c r="AG95" s="283">
        <v>554</v>
      </c>
      <c r="AH95" s="283">
        <v>1075</v>
      </c>
      <c r="AI95" s="283">
        <v>152</v>
      </c>
      <c r="AJ95" s="283">
        <v>64</v>
      </c>
      <c r="AK95" s="283">
        <v>1472</v>
      </c>
      <c r="AL95" s="283">
        <v>2836</v>
      </c>
      <c r="AM95" s="283">
        <v>0</v>
      </c>
      <c r="AN95" s="283">
        <v>182</v>
      </c>
      <c r="AO95" s="283">
        <v>1141</v>
      </c>
      <c r="AP95" s="283">
        <v>128</v>
      </c>
      <c r="AQ95" s="283">
        <v>0</v>
      </c>
      <c r="AR95" s="283">
        <v>419</v>
      </c>
      <c r="AS95" s="283">
        <v>1863</v>
      </c>
      <c r="AT95" s="283">
        <v>153</v>
      </c>
      <c r="AU95" s="283">
        <v>837</v>
      </c>
      <c r="AV95" s="345">
        <v>826</v>
      </c>
      <c r="AW95" s="19">
        <v>628</v>
      </c>
      <c r="AX95" s="19">
        <v>102</v>
      </c>
      <c r="AY95" s="19">
        <v>136</v>
      </c>
      <c r="AZ95" s="19">
        <v>213</v>
      </c>
      <c r="BA95" s="19">
        <v>359</v>
      </c>
      <c r="BB95" s="19">
        <v>424</v>
      </c>
      <c r="BC95" s="19">
        <v>1589</v>
      </c>
      <c r="BD95" s="19">
        <v>750</v>
      </c>
      <c r="BE95" s="19">
        <v>1049</v>
      </c>
      <c r="BF95" s="19">
        <v>136</v>
      </c>
      <c r="BG95" s="19">
        <v>74</v>
      </c>
      <c r="BH95" s="19">
        <v>139</v>
      </c>
      <c r="BI95" s="19">
        <v>1584</v>
      </c>
      <c r="BJ95" s="19">
        <v>494</v>
      </c>
      <c r="BK95" s="19">
        <v>2939</v>
      </c>
      <c r="BL95" s="19">
        <v>1885</v>
      </c>
      <c r="BM95" s="19">
        <v>2277</v>
      </c>
      <c r="BN95" s="19">
        <v>223</v>
      </c>
      <c r="BO95" s="19">
        <v>1075</v>
      </c>
      <c r="BP95" s="19">
        <v>882</v>
      </c>
      <c r="BQ95" s="19">
        <v>224</v>
      </c>
      <c r="BR95" s="19">
        <v>152</v>
      </c>
      <c r="BS95" s="19">
        <v>64</v>
      </c>
      <c r="BT95" s="19">
        <v>1472</v>
      </c>
      <c r="BU95" s="19">
        <v>97</v>
      </c>
      <c r="BV95" s="19">
        <v>2836</v>
      </c>
      <c r="BW95" s="19">
        <v>0</v>
      </c>
      <c r="BX95" s="19">
        <v>182</v>
      </c>
      <c r="BY95" s="19">
        <v>1141</v>
      </c>
      <c r="BZ95" s="19">
        <v>128</v>
      </c>
      <c r="CA95" s="19">
        <v>0</v>
      </c>
      <c r="CB95" s="19">
        <v>419</v>
      </c>
      <c r="CC95" s="19">
        <v>233</v>
      </c>
      <c r="CD95" s="19">
        <v>1863</v>
      </c>
      <c r="CE95" s="19">
        <v>153</v>
      </c>
      <c r="CF95" s="19">
        <v>837</v>
      </c>
      <c r="CG95" s="19">
        <v>826</v>
      </c>
      <c r="CH95" s="19">
        <v>0</v>
      </c>
      <c r="CI95" s="375">
        <v>0.014360888993414865</v>
      </c>
      <c r="CJ95" s="2" t="s">
        <v>351</v>
      </c>
      <c r="CK95" s="595"/>
      <c r="CL95" s="44" t="s">
        <v>102</v>
      </c>
      <c r="CN95" s="294">
        <v>95</v>
      </c>
    </row>
    <row r="96" spans="1:92" ht="12.75">
      <c r="A96" s="281" t="s">
        <v>52</v>
      </c>
      <c r="B96" s="19">
        <v>22906</v>
      </c>
      <c r="C96" s="19">
        <v>2456</v>
      </c>
      <c r="D96" s="19">
        <v>104</v>
      </c>
      <c r="E96" s="19">
        <v>373</v>
      </c>
      <c r="F96" s="19">
        <v>1611</v>
      </c>
      <c r="G96" s="19">
        <v>840</v>
      </c>
      <c r="H96" s="19">
        <v>534</v>
      </c>
      <c r="I96" s="19">
        <v>9625</v>
      </c>
      <c r="J96" s="19">
        <v>588</v>
      </c>
      <c r="K96" s="19">
        <v>3372</v>
      </c>
      <c r="L96" s="19">
        <v>2020</v>
      </c>
      <c r="M96" s="19">
        <v>0</v>
      </c>
      <c r="N96" s="19">
        <v>0</v>
      </c>
      <c r="O96" s="19">
        <v>1383</v>
      </c>
      <c r="P96" s="19">
        <v>0</v>
      </c>
      <c r="Q96" s="52">
        <v>417</v>
      </c>
      <c r="R96" s="283">
        <v>61</v>
      </c>
      <c r="S96" s="283">
        <v>127</v>
      </c>
      <c r="T96" s="283">
        <v>167</v>
      </c>
      <c r="U96" s="283">
        <v>288</v>
      </c>
      <c r="V96" s="283">
        <v>373</v>
      </c>
      <c r="W96" s="283">
        <v>1115</v>
      </c>
      <c r="X96" s="283">
        <v>899</v>
      </c>
      <c r="Y96" s="283">
        <v>100</v>
      </c>
      <c r="Z96" s="283">
        <v>56</v>
      </c>
      <c r="AA96" s="283">
        <v>127</v>
      </c>
      <c r="AB96" s="283">
        <v>1155</v>
      </c>
      <c r="AC96" s="283">
        <v>0</v>
      </c>
      <c r="AD96" s="283">
        <v>430</v>
      </c>
      <c r="AE96" s="283">
        <v>1611</v>
      </c>
      <c r="AF96" s="283">
        <v>6245</v>
      </c>
      <c r="AG96" s="283">
        <v>421</v>
      </c>
      <c r="AH96" s="283">
        <v>928</v>
      </c>
      <c r="AI96" s="283">
        <v>120</v>
      </c>
      <c r="AJ96" s="283">
        <v>56</v>
      </c>
      <c r="AK96" s="283">
        <v>1145</v>
      </c>
      <c r="AL96" s="283">
        <v>2394</v>
      </c>
      <c r="AM96" s="283">
        <v>0</v>
      </c>
      <c r="AN96" s="283">
        <v>141</v>
      </c>
      <c r="AO96" s="283">
        <v>982</v>
      </c>
      <c r="AP96" s="283">
        <v>104</v>
      </c>
      <c r="AQ96" s="283">
        <v>0</v>
      </c>
      <c r="AR96" s="283">
        <v>412</v>
      </c>
      <c r="AS96" s="283">
        <v>1546</v>
      </c>
      <c r="AT96" s="283">
        <v>122</v>
      </c>
      <c r="AU96" s="283">
        <v>675</v>
      </c>
      <c r="AV96" s="345">
        <v>689</v>
      </c>
      <c r="AW96" s="19">
        <v>417</v>
      </c>
      <c r="AX96" s="19">
        <v>61</v>
      </c>
      <c r="AY96" s="19">
        <v>127</v>
      </c>
      <c r="AZ96" s="19">
        <v>167</v>
      </c>
      <c r="BA96" s="19">
        <v>288</v>
      </c>
      <c r="BB96" s="19">
        <v>373</v>
      </c>
      <c r="BC96" s="19">
        <v>1115</v>
      </c>
      <c r="BD96" s="19">
        <v>696</v>
      </c>
      <c r="BE96" s="19">
        <v>899</v>
      </c>
      <c r="BF96" s="19">
        <v>100</v>
      </c>
      <c r="BG96" s="19">
        <v>56</v>
      </c>
      <c r="BH96" s="19">
        <v>127</v>
      </c>
      <c r="BI96" s="19">
        <v>1155</v>
      </c>
      <c r="BJ96" s="19">
        <v>430</v>
      </c>
      <c r="BK96" s="19">
        <v>2601</v>
      </c>
      <c r="BL96" s="19">
        <v>1671</v>
      </c>
      <c r="BM96" s="19">
        <v>1973</v>
      </c>
      <c r="BN96" s="19">
        <v>208</v>
      </c>
      <c r="BO96" s="19">
        <v>928</v>
      </c>
      <c r="BP96" s="19">
        <v>707</v>
      </c>
      <c r="BQ96" s="19">
        <v>148</v>
      </c>
      <c r="BR96" s="19">
        <v>120</v>
      </c>
      <c r="BS96" s="19">
        <v>56</v>
      </c>
      <c r="BT96" s="19">
        <v>1145</v>
      </c>
      <c r="BU96" s="19">
        <v>72</v>
      </c>
      <c r="BV96" s="19">
        <v>2394</v>
      </c>
      <c r="BW96" s="19">
        <v>0</v>
      </c>
      <c r="BX96" s="19">
        <v>141</v>
      </c>
      <c r="BY96" s="19">
        <v>982</v>
      </c>
      <c r="BZ96" s="19">
        <v>104</v>
      </c>
      <c r="CA96" s="19">
        <v>0</v>
      </c>
      <c r="CB96" s="19">
        <v>412</v>
      </c>
      <c r="CC96" s="19">
        <v>201</v>
      </c>
      <c r="CD96" s="19">
        <v>1546</v>
      </c>
      <c r="CE96" s="19">
        <v>122</v>
      </c>
      <c r="CF96" s="19">
        <v>675</v>
      </c>
      <c r="CG96" s="19">
        <v>689</v>
      </c>
      <c r="CH96" s="19">
        <v>0</v>
      </c>
      <c r="CI96" s="375">
        <v>0.021763388502625807</v>
      </c>
      <c r="CJ96" s="2" t="s">
        <v>351</v>
      </c>
      <c r="CK96" s="595"/>
      <c r="CL96" s="44" t="s">
        <v>102</v>
      </c>
      <c r="CN96" s="294">
        <v>96</v>
      </c>
    </row>
    <row r="97" spans="1:92" ht="12.75">
      <c r="A97" s="281" t="s">
        <v>53</v>
      </c>
      <c r="B97" s="19">
        <v>22212</v>
      </c>
      <c r="C97" s="19">
        <v>2270</v>
      </c>
      <c r="D97" s="19">
        <v>70</v>
      </c>
      <c r="E97" s="19">
        <v>331</v>
      </c>
      <c r="F97" s="19">
        <v>1425</v>
      </c>
      <c r="G97" s="19">
        <v>796</v>
      </c>
      <c r="H97" s="19">
        <v>521</v>
      </c>
      <c r="I97" s="19">
        <v>9619</v>
      </c>
      <c r="J97" s="19">
        <v>597</v>
      </c>
      <c r="K97" s="19">
        <v>3154</v>
      </c>
      <c r="L97" s="19">
        <v>1985</v>
      </c>
      <c r="M97" s="19">
        <v>0</v>
      </c>
      <c r="N97" s="19">
        <v>0</v>
      </c>
      <c r="O97" s="19">
        <v>1444</v>
      </c>
      <c r="P97" s="19">
        <v>0</v>
      </c>
      <c r="Q97" s="52">
        <v>402</v>
      </c>
      <c r="R97" s="283">
        <v>71</v>
      </c>
      <c r="S97" s="283">
        <v>126</v>
      </c>
      <c r="T97" s="283">
        <v>192</v>
      </c>
      <c r="U97" s="283">
        <v>224</v>
      </c>
      <c r="V97" s="283">
        <v>331</v>
      </c>
      <c r="W97" s="283">
        <v>1195</v>
      </c>
      <c r="X97" s="283">
        <v>834</v>
      </c>
      <c r="Y97" s="283">
        <v>84</v>
      </c>
      <c r="Z97" s="283">
        <v>50</v>
      </c>
      <c r="AA97" s="283">
        <v>135</v>
      </c>
      <c r="AB97" s="283">
        <v>1155</v>
      </c>
      <c r="AC97" s="283">
        <v>0</v>
      </c>
      <c r="AD97" s="283">
        <v>447</v>
      </c>
      <c r="AE97" s="283">
        <v>1425</v>
      </c>
      <c r="AF97" s="283">
        <v>6258</v>
      </c>
      <c r="AG97" s="283">
        <v>405</v>
      </c>
      <c r="AH97" s="283">
        <v>927</v>
      </c>
      <c r="AI97" s="283">
        <v>122</v>
      </c>
      <c r="AJ97" s="283">
        <v>48</v>
      </c>
      <c r="AK97" s="283">
        <v>1070</v>
      </c>
      <c r="AL97" s="283">
        <v>2306</v>
      </c>
      <c r="AM97" s="283">
        <v>0</v>
      </c>
      <c r="AN97" s="283">
        <v>123</v>
      </c>
      <c r="AO97" s="283">
        <v>1067</v>
      </c>
      <c r="AP97" s="283">
        <v>70</v>
      </c>
      <c r="AQ97" s="283">
        <v>0</v>
      </c>
      <c r="AR97" s="283">
        <v>366</v>
      </c>
      <c r="AS97" s="283">
        <v>1405</v>
      </c>
      <c r="AT97" s="283">
        <v>125</v>
      </c>
      <c r="AU97" s="283">
        <v>591</v>
      </c>
      <c r="AV97" s="345">
        <v>658</v>
      </c>
      <c r="AW97" s="19">
        <v>402</v>
      </c>
      <c r="AX97" s="19">
        <v>71</v>
      </c>
      <c r="AY97" s="19">
        <v>126</v>
      </c>
      <c r="AZ97" s="19">
        <v>192</v>
      </c>
      <c r="BA97" s="19">
        <v>224</v>
      </c>
      <c r="BB97" s="19">
        <v>331</v>
      </c>
      <c r="BC97" s="19">
        <v>1195</v>
      </c>
      <c r="BD97" s="19">
        <v>580</v>
      </c>
      <c r="BE97" s="19">
        <v>834</v>
      </c>
      <c r="BF97" s="19">
        <v>84</v>
      </c>
      <c r="BG97" s="19">
        <v>50</v>
      </c>
      <c r="BH97" s="19">
        <v>135</v>
      </c>
      <c r="BI97" s="19">
        <v>1155</v>
      </c>
      <c r="BJ97" s="19">
        <v>447</v>
      </c>
      <c r="BK97" s="19">
        <v>2626</v>
      </c>
      <c r="BL97" s="19">
        <v>1674</v>
      </c>
      <c r="BM97" s="19">
        <v>1958</v>
      </c>
      <c r="BN97" s="19">
        <v>181</v>
      </c>
      <c r="BO97" s="19">
        <v>927</v>
      </c>
      <c r="BP97" s="19">
        <v>664</v>
      </c>
      <c r="BQ97" s="19">
        <v>133</v>
      </c>
      <c r="BR97" s="19">
        <v>122</v>
      </c>
      <c r="BS97" s="19">
        <v>48</v>
      </c>
      <c r="BT97" s="19">
        <v>1070</v>
      </c>
      <c r="BU97" s="19">
        <v>78</v>
      </c>
      <c r="BV97" s="19">
        <v>2306</v>
      </c>
      <c r="BW97" s="19">
        <v>0</v>
      </c>
      <c r="BX97" s="19">
        <v>123</v>
      </c>
      <c r="BY97" s="19">
        <v>1067</v>
      </c>
      <c r="BZ97" s="19">
        <v>70</v>
      </c>
      <c r="CA97" s="19">
        <v>0</v>
      </c>
      <c r="CB97" s="19">
        <v>366</v>
      </c>
      <c r="CC97" s="19">
        <v>194</v>
      </c>
      <c r="CD97" s="19">
        <v>1405</v>
      </c>
      <c r="CE97" s="19">
        <v>125</v>
      </c>
      <c r="CF97" s="19">
        <v>591</v>
      </c>
      <c r="CG97" s="19">
        <v>658</v>
      </c>
      <c r="CH97" s="19">
        <v>0</v>
      </c>
      <c r="CI97" s="375">
        <v>0.03216278036498873</v>
      </c>
      <c r="CJ97" s="2" t="s">
        <v>351</v>
      </c>
      <c r="CK97" s="595"/>
      <c r="CL97" s="44" t="s">
        <v>102</v>
      </c>
      <c r="CN97" s="294">
        <v>97</v>
      </c>
    </row>
    <row r="98" spans="1:92" ht="12.75">
      <c r="A98" s="281" t="s">
        <v>54</v>
      </c>
      <c r="B98" s="19">
        <v>19433</v>
      </c>
      <c r="C98" s="19">
        <v>1913</v>
      </c>
      <c r="D98" s="19">
        <v>74</v>
      </c>
      <c r="E98" s="19">
        <v>260</v>
      </c>
      <c r="F98" s="19">
        <v>1208</v>
      </c>
      <c r="G98" s="19">
        <v>631</v>
      </c>
      <c r="H98" s="19">
        <v>483</v>
      </c>
      <c r="I98" s="19">
        <v>8954</v>
      </c>
      <c r="J98" s="19">
        <v>503</v>
      </c>
      <c r="K98" s="19">
        <v>2512</v>
      </c>
      <c r="L98" s="19">
        <v>1642</v>
      </c>
      <c r="M98" s="19">
        <v>0</v>
      </c>
      <c r="N98" s="19">
        <v>0</v>
      </c>
      <c r="O98" s="19">
        <v>1253</v>
      </c>
      <c r="P98" s="19">
        <v>0</v>
      </c>
      <c r="Q98" s="52">
        <v>374</v>
      </c>
      <c r="R98" s="283">
        <v>75</v>
      </c>
      <c r="S98" s="283">
        <v>106</v>
      </c>
      <c r="T98" s="283">
        <v>152</v>
      </c>
      <c r="U98" s="283">
        <v>175</v>
      </c>
      <c r="V98" s="283">
        <v>260</v>
      </c>
      <c r="W98" s="283">
        <v>1048</v>
      </c>
      <c r="X98" s="283">
        <v>712</v>
      </c>
      <c r="Y98" s="283">
        <v>64</v>
      </c>
      <c r="Z98" s="283">
        <v>40</v>
      </c>
      <c r="AA98" s="283">
        <v>96</v>
      </c>
      <c r="AB98" s="283">
        <v>989</v>
      </c>
      <c r="AC98" s="283">
        <v>0</v>
      </c>
      <c r="AD98" s="283">
        <v>358</v>
      </c>
      <c r="AE98" s="283">
        <v>1208</v>
      </c>
      <c r="AF98" s="283">
        <v>5978</v>
      </c>
      <c r="AG98" s="283">
        <v>351</v>
      </c>
      <c r="AH98" s="283">
        <v>849</v>
      </c>
      <c r="AI98" s="283">
        <v>98</v>
      </c>
      <c r="AJ98" s="283">
        <v>34</v>
      </c>
      <c r="AK98" s="283">
        <v>886</v>
      </c>
      <c r="AL98" s="283">
        <v>1850</v>
      </c>
      <c r="AM98" s="283">
        <v>0</v>
      </c>
      <c r="AN98" s="283">
        <v>99</v>
      </c>
      <c r="AO98" s="283">
        <v>932</v>
      </c>
      <c r="AP98" s="283">
        <v>74</v>
      </c>
      <c r="AQ98" s="283">
        <v>0</v>
      </c>
      <c r="AR98" s="283">
        <v>315</v>
      </c>
      <c r="AS98" s="283">
        <v>1144</v>
      </c>
      <c r="AT98" s="283">
        <v>98</v>
      </c>
      <c r="AU98" s="283">
        <v>553</v>
      </c>
      <c r="AV98" s="345">
        <v>515</v>
      </c>
      <c r="AW98" s="19">
        <v>374</v>
      </c>
      <c r="AX98" s="19">
        <v>75</v>
      </c>
      <c r="AY98" s="19">
        <v>106</v>
      </c>
      <c r="AZ98" s="19">
        <v>152</v>
      </c>
      <c r="BA98" s="19">
        <v>175</v>
      </c>
      <c r="BB98" s="19">
        <v>260</v>
      </c>
      <c r="BC98" s="19">
        <v>1048</v>
      </c>
      <c r="BD98" s="19">
        <v>547</v>
      </c>
      <c r="BE98" s="19">
        <v>712</v>
      </c>
      <c r="BF98" s="19">
        <v>64</v>
      </c>
      <c r="BG98" s="19">
        <v>40</v>
      </c>
      <c r="BH98" s="19">
        <v>96</v>
      </c>
      <c r="BI98" s="19">
        <v>989</v>
      </c>
      <c r="BJ98" s="19">
        <v>358</v>
      </c>
      <c r="BK98" s="19">
        <v>2568</v>
      </c>
      <c r="BL98" s="19">
        <v>1530</v>
      </c>
      <c r="BM98" s="19">
        <v>1880</v>
      </c>
      <c r="BN98" s="19">
        <v>131</v>
      </c>
      <c r="BO98" s="19">
        <v>849</v>
      </c>
      <c r="BP98" s="19">
        <v>530</v>
      </c>
      <c r="BQ98" s="19">
        <v>94</v>
      </c>
      <c r="BR98" s="19">
        <v>98</v>
      </c>
      <c r="BS98" s="19">
        <v>34</v>
      </c>
      <c r="BT98" s="19">
        <v>886</v>
      </c>
      <c r="BU98" s="19">
        <v>68</v>
      </c>
      <c r="BV98" s="19">
        <v>1850</v>
      </c>
      <c r="BW98" s="19">
        <v>0</v>
      </c>
      <c r="BX98" s="19">
        <v>99</v>
      </c>
      <c r="BY98" s="19">
        <v>932</v>
      </c>
      <c r="BZ98" s="19">
        <v>74</v>
      </c>
      <c r="CA98" s="19">
        <v>0</v>
      </c>
      <c r="CB98" s="19">
        <v>315</v>
      </c>
      <c r="CC98" s="19">
        <v>189</v>
      </c>
      <c r="CD98" s="19">
        <v>1144</v>
      </c>
      <c r="CE98" s="19">
        <v>98</v>
      </c>
      <c r="CF98" s="19">
        <v>553</v>
      </c>
      <c r="CG98" s="19">
        <v>515</v>
      </c>
      <c r="CH98" s="19">
        <v>0</v>
      </c>
      <c r="CI98" s="375">
        <v>0.04906924061853639</v>
      </c>
      <c r="CJ98" s="2" t="s">
        <v>351</v>
      </c>
      <c r="CK98" s="595"/>
      <c r="CL98" s="44" t="s">
        <v>102</v>
      </c>
      <c r="CN98" s="294">
        <v>98</v>
      </c>
    </row>
    <row r="99" spans="1:92" ht="12.75">
      <c r="A99" s="281" t="s">
        <v>55</v>
      </c>
      <c r="B99" s="19">
        <v>13902</v>
      </c>
      <c r="C99" s="19">
        <v>1357</v>
      </c>
      <c r="D99" s="19">
        <v>46</v>
      </c>
      <c r="E99" s="19">
        <v>193</v>
      </c>
      <c r="F99" s="19">
        <v>949</v>
      </c>
      <c r="G99" s="19">
        <v>468</v>
      </c>
      <c r="H99" s="19">
        <v>336</v>
      </c>
      <c r="I99" s="19">
        <v>6257</v>
      </c>
      <c r="J99" s="19">
        <v>408</v>
      </c>
      <c r="K99" s="19">
        <v>1814</v>
      </c>
      <c r="L99" s="19">
        <v>1105</v>
      </c>
      <c r="M99" s="19">
        <v>0</v>
      </c>
      <c r="N99" s="19">
        <v>0</v>
      </c>
      <c r="O99" s="19">
        <v>969</v>
      </c>
      <c r="P99" s="19">
        <v>0</v>
      </c>
      <c r="Q99" s="52">
        <v>257</v>
      </c>
      <c r="R99" s="283">
        <v>55</v>
      </c>
      <c r="S99" s="283">
        <v>69</v>
      </c>
      <c r="T99" s="283">
        <v>152</v>
      </c>
      <c r="U99" s="283">
        <v>141</v>
      </c>
      <c r="V99" s="283">
        <v>193</v>
      </c>
      <c r="W99" s="283">
        <v>798</v>
      </c>
      <c r="X99" s="283">
        <v>508</v>
      </c>
      <c r="Y99" s="283">
        <v>68</v>
      </c>
      <c r="Z99" s="283">
        <v>27</v>
      </c>
      <c r="AA99" s="283">
        <v>73</v>
      </c>
      <c r="AB99" s="283">
        <v>662</v>
      </c>
      <c r="AC99" s="283">
        <v>0</v>
      </c>
      <c r="AD99" s="283">
        <v>250</v>
      </c>
      <c r="AE99" s="283">
        <v>949</v>
      </c>
      <c r="AF99" s="283">
        <v>4149</v>
      </c>
      <c r="AG99" s="283">
        <v>256</v>
      </c>
      <c r="AH99" s="283">
        <v>586</v>
      </c>
      <c r="AI99" s="283">
        <v>99</v>
      </c>
      <c r="AJ99" s="283">
        <v>24</v>
      </c>
      <c r="AK99" s="283">
        <v>614</v>
      </c>
      <c r="AL99" s="283">
        <v>1348</v>
      </c>
      <c r="AM99" s="283">
        <v>0</v>
      </c>
      <c r="AN99" s="283">
        <v>102</v>
      </c>
      <c r="AO99" s="283">
        <v>614</v>
      </c>
      <c r="AP99" s="283">
        <v>46</v>
      </c>
      <c r="AQ99" s="283">
        <v>0</v>
      </c>
      <c r="AR99" s="283">
        <v>235</v>
      </c>
      <c r="AS99" s="283">
        <v>818</v>
      </c>
      <c r="AT99" s="283">
        <v>77</v>
      </c>
      <c r="AU99" s="283">
        <v>415</v>
      </c>
      <c r="AV99" s="345">
        <v>317</v>
      </c>
      <c r="AW99" s="19">
        <v>257</v>
      </c>
      <c r="AX99" s="19">
        <v>55</v>
      </c>
      <c r="AY99" s="19">
        <v>69</v>
      </c>
      <c r="AZ99" s="19">
        <v>152</v>
      </c>
      <c r="BA99" s="19">
        <v>141</v>
      </c>
      <c r="BB99" s="19">
        <v>193</v>
      </c>
      <c r="BC99" s="19">
        <v>798</v>
      </c>
      <c r="BD99" s="19">
        <v>380</v>
      </c>
      <c r="BE99" s="19">
        <v>508</v>
      </c>
      <c r="BF99" s="19">
        <v>68</v>
      </c>
      <c r="BG99" s="19">
        <v>27</v>
      </c>
      <c r="BH99" s="19">
        <v>73</v>
      </c>
      <c r="BI99" s="19">
        <v>662</v>
      </c>
      <c r="BJ99" s="19">
        <v>250</v>
      </c>
      <c r="BK99" s="19">
        <v>1673</v>
      </c>
      <c r="BL99" s="19">
        <v>1193</v>
      </c>
      <c r="BM99" s="19">
        <v>1283</v>
      </c>
      <c r="BN99" s="19">
        <v>95</v>
      </c>
      <c r="BO99" s="19">
        <v>586</v>
      </c>
      <c r="BP99" s="19">
        <v>474</v>
      </c>
      <c r="BQ99" s="19">
        <v>76</v>
      </c>
      <c r="BR99" s="19">
        <v>99</v>
      </c>
      <c r="BS99" s="19">
        <v>24</v>
      </c>
      <c r="BT99" s="19">
        <v>614</v>
      </c>
      <c r="BU99" s="19">
        <v>38</v>
      </c>
      <c r="BV99" s="19">
        <v>1348</v>
      </c>
      <c r="BW99" s="19">
        <v>0</v>
      </c>
      <c r="BX99" s="19">
        <v>102</v>
      </c>
      <c r="BY99" s="19">
        <v>614</v>
      </c>
      <c r="BZ99" s="19">
        <v>46</v>
      </c>
      <c r="CA99" s="19">
        <v>0</v>
      </c>
      <c r="CB99" s="19">
        <v>235</v>
      </c>
      <c r="CC99" s="19">
        <v>142</v>
      </c>
      <c r="CD99" s="19">
        <v>818</v>
      </c>
      <c r="CE99" s="19">
        <v>77</v>
      </c>
      <c r="CF99" s="19">
        <v>415</v>
      </c>
      <c r="CG99" s="19">
        <v>317</v>
      </c>
      <c r="CH99" s="19">
        <v>0</v>
      </c>
      <c r="CI99" s="375">
        <v>0.0811116474725881</v>
      </c>
      <c r="CJ99" s="2" t="s">
        <v>351</v>
      </c>
      <c r="CK99" s="595"/>
      <c r="CL99" s="44" t="s">
        <v>102</v>
      </c>
      <c r="CN99" s="294">
        <v>99</v>
      </c>
    </row>
    <row r="100" spans="1:92" ht="13.5" thickBot="1">
      <c r="A100" s="281" t="s">
        <v>91</v>
      </c>
      <c r="B100" s="19">
        <v>13079</v>
      </c>
      <c r="C100" s="19">
        <v>1251</v>
      </c>
      <c r="D100" s="19">
        <v>30</v>
      </c>
      <c r="E100" s="19">
        <v>167</v>
      </c>
      <c r="F100" s="19">
        <v>995</v>
      </c>
      <c r="G100" s="19">
        <v>452</v>
      </c>
      <c r="H100" s="19">
        <v>305</v>
      </c>
      <c r="I100" s="19">
        <v>5655</v>
      </c>
      <c r="J100" s="19">
        <v>406</v>
      </c>
      <c r="K100" s="19">
        <v>1624</v>
      </c>
      <c r="L100" s="19">
        <v>1151</v>
      </c>
      <c r="M100" s="19">
        <v>0</v>
      </c>
      <c r="N100" s="19">
        <v>0</v>
      </c>
      <c r="O100" s="19">
        <v>1043</v>
      </c>
      <c r="P100" s="19">
        <v>0</v>
      </c>
      <c r="Q100" s="52">
        <v>250</v>
      </c>
      <c r="R100" s="283">
        <v>39</v>
      </c>
      <c r="S100" s="283">
        <v>69</v>
      </c>
      <c r="T100" s="283">
        <v>126</v>
      </c>
      <c r="U100" s="283">
        <v>124</v>
      </c>
      <c r="V100" s="283">
        <v>167</v>
      </c>
      <c r="W100" s="283">
        <v>880</v>
      </c>
      <c r="X100" s="283">
        <v>440</v>
      </c>
      <c r="Y100" s="283">
        <v>64</v>
      </c>
      <c r="Z100" s="283">
        <v>27</v>
      </c>
      <c r="AA100" s="283">
        <v>60</v>
      </c>
      <c r="AB100" s="283">
        <v>781</v>
      </c>
      <c r="AC100" s="283">
        <v>0</v>
      </c>
      <c r="AD100" s="283">
        <v>235</v>
      </c>
      <c r="AE100" s="283">
        <v>995</v>
      </c>
      <c r="AF100" s="283">
        <v>3806</v>
      </c>
      <c r="AG100" s="283">
        <v>280</v>
      </c>
      <c r="AH100" s="283">
        <v>498</v>
      </c>
      <c r="AI100" s="283">
        <v>94</v>
      </c>
      <c r="AJ100" s="283">
        <v>16</v>
      </c>
      <c r="AK100" s="283">
        <v>546</v>
      </c>
      <c r="AL100" s="283">
        <v>1166</v>
      </c>
      <c r="AM100" s="283">
        <v>0</v>
      </c>
      <c r="AN100" s="283">
        <v>94</v>
      </c>
      <c r="AO100" s="283">
        <v>563</v>
      </c>
      <c r="AP100" s="283">
        <v>30</v>
      </c>
      <c r="AQ100" s="283">
        <v>0</v>
      </c>
      <c r="AR100" s="283">
        <v>265</v>
      </c>
      <c r="AS100" s="283">
        <v>709</v>
      </c>
      <c r="AT100" s="283">
        <v>93</v>
      </c>
      <c r="AU100" s="283">
        <v>413</v>
      </c>
      <c r="AV100" s="345">
        <v>249</v>
      </c>
      <c r="AW100" s="19">
        <v>250</v>
      </c>
      <c r="AX100" s="19">
        <v>39</v>
      </c>
      <c r="AY100" s="19">
        <v>69</v>
      </c>
      <c r="AZ100" s="19">
        <v>126</v>
      </c>
      <c r="BA100" s="19">
        <v>124</v>
      </c>
      <c r="BB100" s="19">
        <v>167</v>
      </c>
      <c r="BC100" s="19">
        <v>880</v>
      </c>
      <c r="BD100" s="19">
        <v>374</v>
      </c>
      <c r="BE100" s="19">
        <v>440</v>
      </c>
      <c r="BF100" s="19">
        <v>64</v>
      </c>
      <c r="BG100" s="19">
        <v>27</v>
      </c>
      <c r="BH100" s="19">
        <v>60</v>
      </c>
      <c r="BI100" s="19">
        <v>781</v>
      </c>
      <c r="BJ100" s="19">
        <v>235</v>
      </c>
      <c r="BK100" s="19">
        <v>1487</v>
      </c>
      <c r="BL100" s="19">
        <v>1160</v>
      </c>
      <c r="BM100" s="19">
        <v>1159</v>
      </c>
      <c r="BN100" s="19">
        <v>94</v>
      </c>
      <c r="BO100" s="19">
        <v>498</v>
      </c>
      <c r="BP100" s="19">
        <v>527</v>
      </c>
      <c r="BQ100" s="19">
        <v>89</v>
      </c>
      <c r="BR100" s="19">
        <v>94</v>
      </c>
      <c r="BS100" s="19">
        <v>16</v>
      </c>
      <c r="BT100" s="19">
        <v>546</v>
      </c>
      <c r="BU100" s="19">
        <v>49</v>
      </c>
      <c r="BV100" s="19">
        <v>1166</v>
      </c>
      <c r="BW100" s="19">
        <v>0</v>
      </c>
      <c r="BX100" s="19">
        <v>94</v>
      </c>
      <c r="BY100" s="19">
        <v>563</v>
      </c>
      <c r="BZ100" s="19">
        <v>30</v>
      </c>
      <c r="CA100" s="19">
        <v>0</v>
      </c>
      <c r="CB100" s="19">
        <v>265</v>
      </c>
      <c r="CC100" s="19">
        <v>142</v>
      </c>
      <c r="CD100" s="19">
        <v>709</v>
      </c>
      <c r="CE100" s="19">
        <v>93</v>
      </c>
      <c r="CF100" s="19">
        <v>413</v>
      </c>
      <c r="CG100" s="19">
        <v>249</v>
      </c>
      <c r="CH100" s="19">
        <v>0</v>
      </c>
      <c r="CI100" s="375">
        <v>0.15014568410829185</v>
      </c>
      <c r="CJ100" s="2" t="s">
        <v>351</v>
      </c>
      <c r="CK100" s="595"/>
      <c r="CL100" s="44" t="s">
        <v>102</v>
      </c>
      <c r="CN100" s="294">
        <v>100</v>
      </c>
    </row>
    <row r="101" spans="1:92" ht="13.5" thickBot="1">
      <c r="A101" s="280" t="s">
        <v>75</v>
      </c>
      <c r="B101" s="79"/>
      <c r="C101" s="79"/>
      <c r="D101" s="79"/>
      <c r="E101" s="79"/>
      <c r="F101" s="79"/>
      <c r="G101" s="79"/>
      <c r="H101" s="79"/>
      <c r="I101" s="79"/>
      <c r="J101" s="79"/>
      <c r="K101" s="79"/>
      <c r="L101" s="79"/>
      <c r="M101" s="337"/>
      <c r="N101" s="337"/>
      <c r="O101" s="337"/>
      <c r="P101" s="337"/>
      <c r="Q101" s="338"/>
      <c r="R101" s="337"/>
      <c r="S101" s="337"/>
      <c r="T101" s="337"/>
      <c r="U101" s="337"/>
      <c r="V101" s="337"/>
      <c r="W101" s="337"/>
      <c r="X101" s="337"/>
      <c r="Y101" s="337"/>
      <c r="Z101" s="337"/>
      <c r="AA101" s="337"/>
      <c r="AB101" s="337"/>
      <c r="AC101" s="337"/>
      <c r="AD101" s="337"/>
      <c r="AE101" s="337"/>
      <c r="AF101" s="337"/>
      <c r="AG101" s="337"/>
      <c r="AH101" s="337"/>
      <c r="AI101" s="337"/>
      <c r="AJ101" s="337"/>
      <c r="AK101" s="337"/>
      <c r="AL101" s="337"/>
      <c r="AM101" s="337"/>
      <c r="AN101" s="337"/>
      <c r="AO101" s="337"/>
      <c r="AP101" s="337"/>
      <c r="AQ101" s="337"/>
      <c r="AR101" s="337"/>
      <c r="AS101" s="337"/>
      <c r="AT101" s="337"/>
      <c r="AU101" s="337"/>
      <c r="AV101" s="33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374"/>
      <c r="CJ101" s="53"/>
      <c r="CK101" s="594"/>
      <c r="CL101" s="54"/>
      <c r="CN101" s="297">
        <v>101</v>
      </c>
    </row>
    <row r="102" spans="1:92" ht="12.75">
      <c r="A102" s="281" t="s">
        <v>82</v>
      </c>
      <c r="B102" s="73">
        <v>5971.8</v>
      </c>
      <c r="C102" s="73">
        <v>552</v>
      </c>
      <c r="D102" s="73">
        <v>70.8</v>
      </c>
      <c r="E102" s="73">
        <v>198.4</v>
      </c>
      <c r="F102" s="73">
        <v>476</v>
      </c>
      <c r="G102" s="73">
        <v>415.2</v>
      </c>
      <c r="H102" s="73">
        <v>414.8</v>
      </c>
      <c r="I102" s="73">
        <v>1181.4</v>
      </c>
      <c r="J102" s="73">
        <v>311.4</v>
      </c>
      <c r="K102" s="73">
        <v>923.8</v>
      </c>
      <c r="L102" s="73">
        <v>937</v>
      </c>
      <c r="M102" s="73">
        <v>16.8</v>
      </c>
      <c r="N102" s="73">
        <v>7.6</v>
      </c>
      <c r="O102" s="73">
        <v>390.2</v>
      </c>
      <c r="P102" s="73">
        <v>76.4</v>
      </c>
      <c r="Q102" s="74">
        <v>237.6</v>
      </c>
      <c r="R102" s="283">
        <v>112.4</v>
      </c>
      <c r="S102" s="283">
        <v>129.6</v>
      </c>
      <c r="T102" s="283">
        <v>84.2</v>
      </c>
      <c r="U102" s="283">
        <v>49.8</v>
      </c>
      <c r="V102" s="283">
        <v>198.4</v>
      </c>
      <c r="W102" s="283">
        <v>150.6</v>
      </c>
      <c r="X102" s="283">
        <v>189.2</v>
      </c>
      <c r="Y102" s="283">
        <v>84.4</v>
      </c>
      <c r="Z102" s="283">
        <v>120.4</v>
      </c>
      <c r="AA102" s="283">
        <v>44.8</v>
      </c>
      <c r="AB102" s="283">
        <v>333.4</v>
      </c>
      <c r="AC102" s="283">
        <v>76.4</v>
      </c>
      <c r="AD102" s="283">
        <v>257.6</v>
      </c>
      <c r="AE102" s="283">
        <v>476</v>
      </c>
      <c r="AF102" s="283">
        <v>555.2</v>
      </c>
      <c r="AG102" s="283">
        <v>227.2</v>
      </c>
      <c r="AH102" s="283">
        <v>64.8</v>
      </c>
      <c r="AI102" s="283">
        <v>178.4</v>
      </c>
      <c r="AJ102" s="283">
        <v>64.8</v>
      </c>
      <c r="AK102" s="283">
        <v>191</v>
      </c>
      <c r="AL102" s="283">
        <v>624.8</v>
      </c>
      <c r="AM102" s="283">
        <v>16.8</v>
      </c>
      <c r="AN102" s="283">
        <v>110</v>
      </c>
      <c r="AO102" s="283">
        <v>177.6</v>
      </c>
      <c r="AP102" s="283">
        <v>70.8</v>
      </c>
      <c r="AQ102" s="283">
        <v>7.6</v>
      </c>
      <c r="AR102" s="283">
        <v>171.8</v>
      </c>
      <c r="AS102" s="283">
        <v>384.2</v>
      </c>
      <c r="AT102" s="283">
        <v>107.8</v>
      </c>
      <c r="AU102" s="283">
        <v>169.4</v>
      </c>
      <c r="AV102" s="345">
        <v>304.8</v>
      </c>
      <c r="AW102" s="73">
        <v>237.6</v>
      </c>
      <c r="AX102" s="73">
        <v>112.4</v>
      </c>
      <c r="AY102" s="73">
        <v>129.6</v>
      </c>
      <c r="AZ102" s="73">
        <v>84.2</v>
      </c>
      <c r="BA102" s="73">
        <v>49.8</v>
      </c>
      <c r="BB102" s="73">
        <v>198.4</v>
      </c>
      <c r="BC102" s="73">
        <v>150.6</v>
      </c>
      <c r="BD102" s="73">
        <v>188</v>
      </c>
      <c r="BE102" s="73">
        <v>189.2</v>
      </c>
      <c r="BF102" s="73">
        <v>84.4</v>
      </c>
      <c r="BG102" s="73">
        <v>120.4</v>
      </c>
      <c r="BH102" s="73">
        <v>44.8</v>
      </c>
      <c r="BI102" s="73">
        <v>333.4</v>
      </c>
      <c r="BJ102" s="73">
        <v>257.6</v>
      </c>
      <c r="BK102" s="73">
        <v>99.6</v>
      </c>
      <c r="BL102" s="73">
        <v>155.6</v>
      </c>
      <c r="BM102" s="73">
        <v>300</v>
      </c>
      <c r="BN102" s="73">
        <v>131.2</v>
      </c>
      <c r="BO102" s="73">
        <v>64.8</v>
      </c>
      <c r="BP102" s="73">
        <v>156.8</v>
      </c>
      <c r="BQ102" s="73">
        <v>119.4</v>
      </c>
      <c r="BR102" s="73">
        <v>178.4</v>
      </c>
      <c r="BS102" s="73">
        <v>64.8</v>
      </c>
      <c r="BT102" s="73">
        <v>191</v>
      </c>
      <c r="BU102" s="73">
        <v>30</v>
      </c>
      <c r="BV102" s="73">
        <v>624.8</v>
      </c>
      <c r="BW102" s="73">
        <v>16.8</v>
      </c>
      <c r="BX102" s="73">
        <v>110</v>
      </c>
      <c r="BY102" s="73">
        <v>177.6</v>
      </c>
      <c r="BZ102" s="73">
        <v>70.8</v>
      </c>
      <c r="CA102" s="73">
        <v>7.6</v>
      </c>
      <c r="CB102" s="73">
        <v>171.8</v>
      </c>
      <c r="CC102" s="73">
        <v>77.8</v>
      </c>
      <c r="CD102" s="73">
        <v>384.2</v>
      </c>
      <c r="CE102" s="73">
        <v>107.8</v>
      </c>
      <c r="CF102" s="73">
        <v>169.4</v>
      </c>
      <c r="CG102" s="73">
        <v>304.8</v>
      </c>
      <c r="CH102" s="73">
        <v>76.4</v>
      </c>
      <c r="CI102" s="375">
        <v>0.006056144812125674</v>
      </c>
      <c r="CJ102" s="2" t="s">
        <v>351</v>
      </c>
      <c r="CK102" s="595"/>
      <c r="CL102" s="44" t="s">
        <v>102</v>
      </c>
      <c r="CN102" s="294">
        <v>102</v>
      </c>
    </row>
    <row r="103" spans="1:92" ht="12.75">
      <c r="A103" s="281" t="s">
        <v>83</v>
      </c>
      <c r="B103" s="73">
        <v>23887.2</v>
      </c>
      <c r="C103" s="73">
        <v>2208</v>
      </c>
      <c r="D103" s="73">
        <v>283.2</v>
      </c>
      <c r="E103" s="73">
        <v>793.6</v>
      </c>
      <c r="F103" s="73">
        <v>1904</v>
      </c>
      <c r="G103" s="73">
        <v>1660.8</v>
      </c>
      <c r="H103" s="73">
        <v>1659.2</v>
      </c>
      <c r="I103" s="73">
        <v>4725.6</v>
      </c>
      <c r="J103" s="73">
        <v>1245.6</v>
      </c>
      <c r="K103" s="73">
        <v>3695.2</v>
      </c>
      <c r="L103" s="73">
        <v>3748</v>
      </c>
      <c r="M103" s="73">
        <v>67.2</v>
      </c>
      <c r="N103" s="73">
        <v>30.4</v>
      </c>
      <c r="O103" s="73">
        <v>1560.8</v>
      </c>
      <c r="P103" s="73">
        <v>305.6</v>
      </c>
      <c r="Q103" s="74">
        <v>950.4</v>
      </c>
      <c r="R103" s="283">
        <v>449.6</v>
      </c>
      <c r="S103" s="283">
        <v>518.4</v>
      </c>
      <c r="T103" s="283">
        <v>336.8</v>
      </c>
      <c r="U103" s="283">
        <v>199.2</v>
      </c>
      <c r="V103" s="283">
        <v>793.6</v>
      </c>
      <c r="W103" s="283">
        <v>602.4</v>
      </c>
      <c r="X103" s="283">
        <v>756.8</v>
      </c>
      <c r="Y103" s="283">
        <v>337.6</v>
      </c>
      <c r="Z103" s="283">
        <v>481.6</v>
      </c>
      <c r="AA103" s="283">
        <v>179.2</v>
      </c>
      <c r="AB103" s="283">
        <v>1333.6</v>
      </c>
      <c r="AC103" s="283">
        <v>305.6</v>
      </c>
      <c r="AD103" s="283">
        <v>1030.4</v>
      </c>
      <c r="AE103" s="283">
        <v>1904</v>
      </c>
      <c r="AF103" s="283">
        <v>2220.8</v>
      </c>
      <c r="AG103" s="283">
        <v>908.8</v>
      </c>
      <c r="AH103" s="283">
        <v>259.2</v>
      </c>
      <c r="AI103" s="283">
        <v>713.6</v>
      </c>
      <c r="AJ103" s="283">
        <v>259.2</v>
      </c>
      <c r="AK103" s="283">
        <v>764</v>
      </c>
      <c r="AL103" s="283">
        <v>2499.2</v>
      </c>
      <c r="AM103" s="283">
        <v>67.2</v>
      </c>
      <c r="AN103" s="283">
        <v>440</v>
      </c>
      <c r="AO103" s="283">
        <v>710.4</v>
      </c>
      <c r="AP103" s="283">
        <v>283.2</v>
      </c>
      <c r="AQ103" s="283">
        <v>30.4</v>
      </c>
      <c r="AR103" s="283">
        <v>687.2</v>
      </c>
      <c r="AS103" s="283">
        <v>1536.8</v>
      </c>
      <c r="AT103" s="283">
        <v>431.2</v>
      </c>
      <c r="AU103" s="283">
        <v>677.6</v>
      </c>
      <c r="AV103" s="345">
        <v>1219.2</v>
      </c>
      <c r="AW103" s="73">
        <v>950.4</v>
      </c>
      <c r="AX103" s="73">
        <v>449.6</v>
      </c>
      <c r="AY103" s="73">
        <v>518.4</v>
      </c>
      <c r="AZ103" s="73">
        <v>336.8</v>
      </c>
      <c r="BA103" s="73">
        <v>199.2</v>
      </c>
      <c r="BB103" s="73">
        <v>793.6</v>
      </c>
      <c r="BC103" s="73">
        <v>602.4</v>
      </c>
      <c r="BD103" s="73">
        <v>752</v>
      </c>
      <c r="BE103" s="73">
        <v>756.8</v>
      </c>
      <c r="BF103" s="73">
        <v>337.6</v>
      </c>
      <c r="BG103" s="73">
        <v>481.6</v>
      </c>
      <c r="BH103" s="73">
        <v>179.2</v>
      </c>
      <c r="BI103" s="73">
        <v>1333.6</v>
      </c>
      <c r="BJ103" s="73">
        <v>1030.4</v>
      </c>
      <c r="BK103" s="73">
        <v>398.4</v>
      </c>
      <c r="BL103" s="73">
        <v>622.4</v>
      </c>
      <c r="BM103" s="73">
        <v>1200</v>
      </c>
      <c r="BN103" s="73">
        <v>524.8</v>
      </c>
      <c r="BO103" s="73">
        <v>259.2</v>
      </c>
      <c r="BP103" s="73">
        <v>627.2</v>
      </c>
      <c r="BQ103" s="73">
        <v>477.6</v>
      </c>
      <c r="BR103" s="73">
        <v>713.6</v>
      </c>
      <c r="BS103" s="73">
        <v>259.2</v>
      </c>
      <c r="BT103" s="73">
        <v>764</v>
      </c>
      <c r="BU103" s="73">
        <v>120</v>
      </c>
      <c r="BV103" s="73">
        <v>2499.2</v>
      </c>
      <c r="BW103" s="73">
        <v>67.2</v>
      </c>
      <c r="BX103" s="73">
        <v>440</v>
      </c>
      <c r="BY103" s="73">
        <v>710.4</v>
      </c>
      <c r="BZ103" s="73">
        <v>283.2</v>
      </c>
      <c r="CA103" s="73">
        <v>30.4</v>
      </c>
      <c r="CB103" s="73">
        <v>687.2</v>
      </c>
      <c r="CC103" s="73">
        <v>311.2</v>
      </c>
      <c r="CD103" s="73">
        <v>1536.8</v>
      </c>
      <c r="CE103" s="73">
        <v>431.2</v>
      </c>
      <c r="CF103" s="73">
        <v>677.6</v>
      </c>
      <c r="CG103" s="73">
        <v>1219.2</v>
      </c>
      <c r="CH103" s="73">
        <v>305.6</v>
      </c>
      <c r="CI103" s="375">
        <v>0.0002367294910315943</v>
      </c>
      <c r="CJ103" s="2" t="s">
        <v>351</v>
      </c>
      <c r="CK103" s="595"/>
      <c r="CL103" s="44" t="s">
        <v>102</v>
      </c>
      <c r="CN103" s="294">
        <v>103</v>
      </c>
    </row>
    <row r="104" spans="1:92" ht="12.75">
      <c r="A104" s="281" t="s">
        <v>84</v>
      </c>
      <c r="B104" s="73">
        <v>25569</v>
      </c>
      <c r="C104" s="73">
        <v>2600</v>
      </c>
      <c r="D104" s="73">
        <v>314</v>
      </c>
      <c r="E104" s="73">
        <v>934</v>
      </c>
      <c r="F104" s="73">
        <v>2025</v>
      </c>
      <c r="G104" s="73">
        <v>1874</v>
      </c>
      <c r="H104" s="73">
        <v>1542</v>
      </c>
      <c r="I104" s="73">
        <v>4825</v>
      </c>
      <c r="J104" s="73">
        <v>1406</v>
      </c>
      <c r="K104" s="73">
        <v>4121</v>
      </c>
      <c r="L104" s="73">
        <v>3839</v>
      </c>
      <c r="M104" s="73">
        <v>87</v>
      </c>
      <c r="N104" s="73">
        <v>40</v>
      </c>
      <c r="O104" s="73">
        <v>1640</v>
      </c>
      <c r="P104" s="73">
        <v>322</v>
      </c>
      <c r="Q104" s="74">
        <v>811</v>
      </c>
      <c r="R104" s="283">
        <v>482</v>
      </c>
      <c r="S104" s="283">
        <v>564</v>
      </c>
      <c r="T104" s="283">
        <v>415</v>
      </c>
      <c r="U104" s="283">
        <v>233</v>
      </c>
      <c r="V104" s="283">
        <v>934</v>
      </c>
      <c r="W104" s="283">
        <v>610</v>
      </c>
      <c r="X104" s="283">
        <v>909</v>
      </c>
      <c r="Y104" s="283">
        <v>376</v>
      </c>
      <c r="Z104" s="283">
        <v>461</v>
      </c>
      <c r="AA104" s="283">
        <v>208</v>
      </c>
      <c r="AB104" s="283">
        <v>1241</v>
      </c>
      <c r="AC104" s="283">
        <v>322</v>
      </c>
      <c r="AD104" s="283">
        <v>1127</v>
      </c>
      <c r="AE104" s="283">
        <v>2025</v>
      </c>
      <c r="AF104" s="283">
        <v>2145</v>
      </c>
      <c r="AG104" s="283">
        <v>991</v>
      </c>
      <c r="AH104" s="283">
        <v>314</v>
      </c>
      <c r="AI104" s="283">
        <v>809</v>
      </c>
      <c r="AJ104" s="283">
        <v>249</v>
      </c>
      <c r="AK104" s="283">
        <v>886</v>
      </c>
      <c r="AL104" s="283">
        <v>2655</v>
      </c>
      <c r="AM104" s="283">
        <v>87</v>
      </c>
      <c r="AN104" s="283">
        <v>466</v>
      </c>
      <c r="AO104" s="283">
        <v>760</v>
      </c>
      <c r="AP104" s="283">
        <v>314</v>
      </c>
      <c r="AQ104" s="283">
        <v>40</v>
      </c>
      <c r="AR104" s="283">
        <v>805</v>
      </c>
      <c r="AS104" s="283">
        <v>1814</v>
      </c>
      <c r="AT104" s="283">
        <v>514</v>
      </c>
      <c r="AU104" s="283">
        <v>674</v>
      </c>
      <c r="AV104" s="345">
        <v>1328</v>
      </c>
      <c r="AW104" s="73">
        <v>811</v>
      </c>
      <c r="AX104" s="73">
        <v>482</v>
      </c>
      <c r="AY104" s="73">
        <v>564</v>
      </c>
      <c r="AZ104" s="73">
        <v>415</v>
      </c>
      <c r="BA104" s="73">
        <v>233</v>
      </c>
      <c r="BB104" s="73">
        <v>934</v>
      </c>
      <c r="BC104" s="73">
        <v>610</v>
      </c>
      <c r="BD104" s="73">
        <v>813</v>
      </c>
      <c r="BE104" s="73">
        <v>909</v>
      </c>
      <c r="BF104" s="73">
        <v>376</v>
      </c>
      <c r="BG104" s="73">
        <v>461</v>
      </c>
      <c r="BH104" s="73">
        <v>208</v>
      </c>
      <c r="BI104" s="73">
        <v>1241</v>
      </c>
      <c r="BJ104" s="73">
        <v>1127</v>
      </c>
      <c r="BK104" s="73">
        <v>358</v>
      </c>
      <c r="BL104" s="73">
        <v>611</v>
      </c>
      <c r="BM104" s="73">
        <v>1176</v>
      </c>
      <c r="BN104" s="73">
        <v>542</v>
      </c>
      <c r="BO104" s="73">
        <v>314</v>
      </c>
      <c r="BP104" s="73">
        <v>670</v>
      </c>
      <c r="BQ104" s="73">
        <v>533</v>
      </c>
      <c r="BR104" s="73">
        <v>809</v>
      </c>
      <c r="BS104" s="73">
        <v>249</v>
      </c>
      <c r="BT104" s="73">
        <v>886</v>
      </c>
      <c r="BU104" s="73">
        <v>137</v>
      </c>
      <c r="BV104" s="73">
        <v>2655</v>
      </c>
      <c r="BW104" s="73">
        <v>87</v>
      </c>
      <c r="BX104" s="73">
        <v>466</v>
      </c>
      <c r="BY104" s="73">
        <v>760</v>
      </c>
      <c r="BZ104" s="73">
        <v>314</v>
      </c>
      <c r="CA104" s="73">
        <v>40</v>
      </c>
      <c r="CB104" s="73">
        <v>805</v>
      </c>
      <c r="CC104" s="73">
        <v>321</v>
      </c>
      <c r="CD104" s="73">
        <v>1814</v>
      </c>
      <c r="CE104" s="73">
        <v>514</v>
      </c>
      <c r="CF104" s="73">
        <v>674</v>
      </c>
      <c r="CG104" s="73">
        <v>1328</v>
      </c>
      <c r="CH104" s="73">
        <v>322</v>
      </c>
      <c r="CI104" s="375">
        <v>8.933756197793362E-05</v>
      </c>
      <c r="CJ104" s="2" t="s">
        <v>351</v>
      </c>
      <c r="CK104" s="595"/>
      <c r="CL104" s="44" t="s">
        <v>102</v>
      </c>
      <c r="CN104" s="294">
        <v>104</v>
      </c>
    </row>
    <row r="105" spans="1:92" ht="12.75">
      <c r="A105" s="281" t="s">
        <v>85</v>
      </c>
      <c r="B105" s="73">
        <v>27690.833333333332</v>
      </c>
      <c r="C105" s="73">
        <v>2884.1666666666674</v>
      </c>
      <c r="D105" s="73">
        <v>314.16666666666663</v>
      </c>
      <c r="E105" s="73">
        <v>1013.3333333333334</v>
      </c>
      <c r="F105" s="73">
        <v>2107.5</v>
      </c>
      <c r="G105" s="73">
        <v>2027.5</v>
      </c>
      <c r="H105" s="73">
        <v>1721.6666666666665</v>
      </c>
      <c r="I105" s="73">
        <v>5165</v>
      </c>
      <c r="J105" s="73">
        <v>1544.1666666666667</v>
      </c>
      <c r="K105" s="73">
        <v>4473.333333333332</v>
      </c>
      <c r="L105" s="73">
        <v>4116.666666666667</v>
      </c>
      <c r="M105" s="73">
        <v>118.33333333333334</v>
      </c>
      <c r="N105" s="73">
        <v>32.5</v>
      </c>
      <c r="O105" s="73">
        <v>1705</v>
      </c>
      <c r="P105" s="73">
        <v>467.5</v>
      </c>
      <c r="Q105" s="74">
        <v>921.6666666666666</v>
      </c>
      <c r="R105" s="283">
        <v>499.16666666666663</v>
      </c>
      <c r="S105" s="283">
        <v>585.8333333333334</v>
      </c>
      <c r="T105" s="283">
        <v>485</v>
      </c>
      <c r="U105" s="283">
        <v>229.16666666666669</v>
      </c>
      <c r="V105" s="283">
        <v>1013.3333333333334</v>
      </c>
      <c r="W105" s="283">
        <v>670.8333333333334</v>
      </c>
      <c r="X105" s="283">
        <v>969.1666666666669</v>
      </c>
      <c r="Y105" s="283">
        <v>424.16666666666674</v>
      </c>
      <c r="Z105" s="283">
        <v>553.3333333333333</v>
      </c>
      <c r="AA105" s="283">
        <v>212.5</v>
      </c>
      <c r="AB105" s="283">
        <v>1292.5</v>
      </c>
      <c r="AC105" s="283">
        <v>467.5</v>
      </c>
      <c r="AD105" s="283">
        <v>1271.666666666666</v>
      </c>
      <c r="AE105" s="283">
        <v>2107.5</v>
      </c>
      <c r="AF105" s="283">
        <v>2272.5</v>
      </c>
      <c r="AG105" s="283">
        <v>1059.1666666666667</v>
      </c>
      <c r="AH105" s="283">
        <v>340.8333333333333</v>
      </c>
      <c r="AI105" s="283">
        <v>815.8333333333331</v>
      </c>
      <c r="AJ105" s="283">
        <v>300.8333333333333</v>
      </c>
      <c r="AK105" s="283">
        <v>992.5</v>
      </c>
      <c r="AL105" s="283">
        <v>2812.5</v>
      </c>
      <c r="AM105" s="283">
        <v>118.33333333333334</v>
      </c>
      <c r="AN105" s="283">
        <v>448.3333333333333</v>
      </c>
      <c r="AO105" s="283">
        <v>830</v>
      </c>
      <c r="AP105" s="283">
        <v>314.16666666666663</v>
      </c>
      <c r="AQ105" s="283">
        <v>32.5</v>
      </c>
      <c r="AR105" s="283">
        <v>922.5</v>
      </c>
      <c r="AS105" s="283">
        <v>1975.8333333333337</v>
      </c>
      <c r="AT105" s="283">
        <v>526.6666666666667</v>
      </c>
      <c r="AU105" s="283">
        <v>770</v>
      </c>
      <c r="AV105" s="345">
        <v>1455</v>
      </c>
      <c r="AW105" s="73">
        <v>921.6666666666666</v>
      </c>
      <c r="AX105" s="73">
        <v>499.16666666666663</v>
      </c>
      <c r="AY105" s="73">
        <v>585.8333333333334</v>
      </c>
      <c r="AZ105" s="73">
        <v>485</v>
      </c>
      <c r="BA105" s="73">
        <v>229.16666666666669</v>
      </c>
      <c r="BB105" s="73">
        <v>1013.3333333333334</v>
      </c>
      <c r="BC105" s="73">
        <v>670.8333333333334</v>
      </c>
      <c r="BD105" s="73">
        <v>760</v>
      </c>
      <c r="BE105" s="73">
        <v>969.1666666666669</v>
      </c>
      <c r="BF105" s="73">
        <v>424.16666666666674</v>
      </c>
      <c r="BG105" s="73">
        <v>553.3333333333333</v>
      </c>
      <c r="BH105" s="73">
        <v>212.5</v>
      </c>
      <c r="BI105" s="73">
        <v>1292.5</v>
      </c>
      <c r="BJ105" s="73">
        <v>1271.666666666666</v>
      </c>
      <c r="BK105" s="73">
        <v>420</v>
      </c>
      <c r="BL105" s="73">
        <v>678.3333333333333</v>
      </c>
      <c r="BM105" s="73">
        <v>1174.1666666666667</v>
      </c>
      <c r="BN105" s="73">
        <v>592.5</v>
      </c>
      <c r="BO105" s="73">
        <v>340.8333333333333</v>
      </c>
      <c r="BP105" s="73">
        <v>755</v>
      </c>
      <c r="BQ105" s="73">
        <v>558.3333333333333</v>
      </c>
      <c r="BR105" s="73">
        <v>815.8333333333331</v>
      </c>
      <c r="BS105" s="73">
        <v>300.8333333333333</v>
      </c>
      <c r="BT105" s="73">
        <v>992.5</v>
      </c>
      <c r="BU105" s="73">
        <v>143.33333333333334</v>
      </c>
      <c r="BV105" s="73">
        <v>2812.5</v>
      </c>
      <c r="BW105" s="73">
        <v>118.33333333333334</v>
      </c>
      <c r="BX105" s="73">
        <v>448.3333333333333</v>
      </c>
      <c r="BY105" s="73">
        <v>830</v>
      </c>
      <c r="BZ105" s="73">
        <v>314.16666666666663</v>
      </c>
      <c r="CA105" s="73">
        <v>32.5</v>
      </c>
      <c r="CB105" s="73">
        <v>922.5</v>
      </c>
      <c r="CC105" s="73">
        <v>357.5</v>
      </c>
      <c r="CD105" s="73">
        <v>1975.8333333333337</v>
      </c>
      <c r="CE105" s="73">
        <v>526.6666666666667</v>
      </c>
      <c r="CF105" s="73">
        <v>770</v>
      </c>
      <c r="CG105" s="73">
        <v>1455</v>
      </c>
      <c r="CH105" s="73">
        <v>467.5</v>
      </c>
      <c r="CI105" s="375">
        <v>0.00010116269659284038</v>
      </c>
      <c r="CJ105" s="2" t="s">
        <v>351</v>
      </c>
      <c r="CK105" s="595"/>
      <c r="CL105" s="44" t="s">
        <v>102</v>
      </c>
      <c r="CN105" s="294">
        <v>105</v>
      </c>
    </row>
    <row r="106" spans="1:92" ht="12.75">
      <c r="A106" s="281" t="s">
        <v>28</v>
      </c>
      <c r="B106" s="19">
        <v>31076.166666666664</v>
      </c>
      <c r="C106" s="19">
        <v>3206.833333333333</v>
      </c>
      <c r="D106" s="19">
        <v>316.83333333333337</v>
      </c>
      <c r="E106" s="19">
        <v>1042.6666666666667</v>
      </c>
      <c r="F106" s="19">
        <v>2366.5</v>
      </c>
      <c r="G106" s="19">
        <v>2267.5</v>
      </c>
      <c r="H106" s="19">
        <v>1884.333333333333</v>
      </c>
      <c r="I106" s="19">
        <v>6184</v>
      </c>
      <c r="J106" s="19">
        <v>1583.8333333333333</v>
      </c>
      <c r="K106" s="19">
        <v>4731.666666666666</v>
      </c>
      <c r="L106" s="19">
        <v>4850.333333333333</v>
      </c>
      <c r="M106" s="19">
        <v>96.66666666666666</v>
      </c>
      <c r="N106" s="19">
        <v>35.5</v>
      </c>
      <c r="O106" s="19">
        <v>2055</v>
      </c>
      <c r="P106" s="19">
        <v>454.5</v>
      </c>
      <c r="Q106" s="52">
        <v>1047.3333333333335</v>
      </c>
      <c r="R106" s="283">
        <v>560.8333333333334</v>
      </c>
      <c r="S106" s="283">
        <v>615.1666666666666</v>
      </c>
      <c r="T106" s="283">
        <v>470</v>
      </c>
      <c r="U106" s="283">
        <v>247.83333333333331</v>
      </c>
      <c r="V106" s="283">
        <v>1042.6666666666667</v>
      </c>
      <c r="W106" s="283">
        <v>864.1666666666666</v>
      </c>
      <c r="X106" s="283">
        <v>1108.8333333333333</v>
      </c>
      <c r="Y106" s="283">
        <v>467.8333333333333</v>
      </c>
      <c r="Z106" s="283">
        <v>629.6666666666666</v>
      </c>
      <c r="AA106" s="283">
        <v>195.5</v>
      </c>
      <c r="AB106" s="283">
        <v>1739.5</v>
      </c>
      <c r="AC106" s="283">
        <v>454.5</v>
      </c>
      <c r="AD106" s="283">
        <v>1380.333333333334</v>
      </c>
      <c r="AE106" s="283">
        <v>2366.5</v>
      </c>
      <c r="AF106" s="283">
        <v>2903.5</v>
      </c>
      <c r="AG106" s="283">
        <v>1113.833333333333</v>
      </c>
      <c r="AH106" s="283">
        <v>397.1666666666667</v>
      </c>
      <c r="AI106" s="283">
        <v>918.1666666666669</v>
      </c>
      <c r="AJ106" s="283">
        <v>276.1666666666667</v>
      </c>
      <c r="AK106" s="283">
        <v>1134.5</v>
      </c>
      <c r="AL106" s="283">
        <v>2991.5</v>
      </c>
      <c r="AM106" s="283">
        <v>96.66666666666666</v>
      </c>
      <c r="AN106" s="283">
        <v>575.6666666666666</v>
      </c>
      <c r="AO106" s="283">
        <v>887</v>
      </c>
      <c r="AP106" s="283">
        <v>316.83333333333337</v>
      </c>
      <c r="AQ106" s="283">
        <v>35.5</v>
      </c>
      <c r="AR106" s="283">
        <v>963.5</v>
      </c>
      <c r="AS106" s="283">
        <v>2136.1666666666665</v>
      </c>
      <c r="AT106" s="283">
        <v>639.3333333333334</v>
      </c>
      <c r="AU106" s="283">
        <v>937</v>
      </c>
      <c r="AV106" s="345">
        <v>1563</v>
      </c>
      <c r="AW106" s="19">
        <v>1047.3333333333335</v>
      </c>
      <c r="AX106" s="19">
        <v>560.8333333333334</v>
      </c>
      <c r="AY106" s="19">
        <v>615.1666666666666</v>
      </c>
      <c r="AZ106" s="19">
        <v>470</v>
      </c>
      <c r="BA106" s="19">
        <v>247.83333333333331</v>
      </c>
      <c r="BB106" s="19">
        <v>1042.6666666666667</v>
      </c>
      <c r="BC106" s="19">
        <v>864.1666666666666</v>
      </c>
      <c r="BD106" s="19">
        <v>866</v>
      </c>
      <c r="BE106" s="19">
        <v>1108.8333333333333</v>
      </c>
      <c r="BF106" s="19">
        <v>467.8333333333333</v>
      </c>
      <c r="BG106" s="19">
        <v>629.6666666666666</v>
      </c>
      <c r="BH106" s="19">
        <v>195.5</v>
      </c>
      <c r="BI106" s="19">
        <v>1739.5</v>
      </c>
      <c r="BJ106" s="19">
        <v>1380.333333333334</v>
      </c>
      <c r="BK106" s="19">
        <v>874</v>
      </c>
      <c r="BL106" s="19">
        <v>758.6666666666665</v>
      </c>
      <c r="BM106" s="19">
        <v>1270.8333333333333</v>
      </c>
      <c r="BN106" s="19">
        <v>692.5</v>
      </c>
      <c r="BO106" s="19">
        <v>397.1666666666667</v>
      </c>
      <c r="BP106" s="19">
        <v>808</v>
      </c>
      <c r="BQ106" s="19">
        <v>540.6666666666667</v>
      </c>
      <c r="BR106" s="19">
        <v>918.1666666666669</v>
      </c>
      <c r="BS106" s="19">
        <v>276.1666666666667</v>
      </c>
      <c r="BT106" s="19">
        <v>1134.5</v>
      </c>
      <c r="BU106" s="19">
        <v>176.66666666666666</v>
      </c>
      <c r="BV106" s="19">
        <v>2991.5</v>
      </c>
      <c r="BW106" s="19">
        <v>96.66666666666666</v>
      </c>
      <c r="BX106" s="19">
        <v>575.6666666666666</v>
      </c>
      <c r="BY106" s="19">
        <v>887</v>
      </c>
      <c r="BZ106" s="19">
        <v>316.83333333333337</v>
      </c>
      <c r="CA106" s="19">
        <v>35.5</v>
      </c>
      <c r="CB106" s="19">
        <v>963.5</v>
      </c>
      <c r="CC106" s="19">
        <v>396.5</v>
      </c>
      <c r="CD106" s="19">
        <v>2136.1666666666665</v>
      </c>
      <c r="CE106" s="19">
        <v>639.3333333333334</v>
      </c>
      <c r="CF106" s="19">
        <v>937</v>
      </c>
      <c r="CG106" s="19">
        <v>1563</v>
      </c>
      <c r="CH106" s="19">
        <v>454.5</v>
      </c>
      <c r="CI106" s="375">
        <v>0.0007595228980963318</v>
      </c>
      <c r="CJ106" s="2" t="s">
        <v>351</v>
      </c>
      <c r="CK106" s="595"/>
      <c r="CL106" s="44" t="s">
        <v>102</v>
      </c>
      <c r="CN106" s="294">
        <v>106</v>
      </c>
    </row>
    <row r="107" spans="1:92" ht="12.75">
      <c r="A107" s="281" t="s">
        <v>29</v>
      </c>
      <c r="B107" s="19">
        <v>37196</v>
      </c>
      <c r="C107" s="19">
        <v>3381</v>
      </c>
      <c r="D107" s="19">
        <v>356</v>
      </c>
      <c r="E107" s="19">
        <v>963</v>
      </c>
      <c r="F107" s="19">
        <v>2499</v>
      </c>
      <c r="G107" s="19">
        <v>2455</v>
      </c>
      <c r="H107" s="19">
        <v>2662</v>
      </c>
      <c r="I107" s="19">
        <v>8464</v>
      </c>
      <c r="J107" s="19">
        <v>1582</v>
      </c>
      <c r="K107" s="19">
        <v>4920</v>
      </c>
      <c r="L107" s="19">
        <v>6387</v>
      </c>
      <c r="M107" s="19">
        <v>76</v>
      </c>
      <c r="N107" s="19">
        <v>47</v>
      </c>
      <c r="O107" s="19">
        <v>3033</v>
      </c>
      <c r="P107" s="19">
        <v>371</v>
      </c>
      <c r="Q107" s="52">
        <v>1767</v>
      </c>
      <c r="R107" s="283">
        <v>568</v>
      </c>
      <c r="S107" s="283">
        <v>630</v>
      </c>
      <c r="T107" s="283">
        <v>468</v>
      </c>
      <c r="U107" s="283">
        <v>252</v>
      </c>
      <c r="V107" s="283">
        <v>963</v>
      </c>
      <c r="W107" s="283">
        <v>1538</v>
      </c>
      <c r="X107" s="283">
        <v>1188</v>
      </c>
      <c r="Y107" s="283">
        <v>474</v>
      </c>
      <c r="Z107" s="283">
        <v>652</v>
      </c>
      <c r="AA107" s="283">
        <v>269</v>
      </c>
      <c r="AB107" s="283">
        <v>3096</v>
      </c>
      <c r="AC107" s="283">
        <v>371</v>
      </c>
      <c r="AD107" s="283">
        <v>1341</v>
      </c>
      <c r="AE107" s="283">
        <v>2499</v>
      </c>
      <c r="AF107" s="283">
        <v>4731</v>
      </c>
      <c r="AG107" s="283">
        <v>1114</v>
      </c>
      <c r="AH107" s="283">
        <v>411</v>
      </c>
      <c r="AI107" s="283">
        <v>928</v>
      </c>
      <c r="AJ107" s="283">
        <v>327</v>
      </c>
      <c r="AK107" s="283">
        <v>1122</v>
      </c>
      <c r="AL107" s="283">
        <v>3088</v>
      </c>
      <c r="AM107" s="283">
        <v>76</v>
      </c>
      <c r="AN107" s="283">
        <v>865</v>
      </c>
      <c r="AO107" s="283">
        <v>1167</v>
      </c>
      <c r="AP107" s="283">
        <v>356</v>
      </c>
      <c r="AQ107" s="283">
        <v>47</v>
      </c>
      <c r="AR107" s="283">
        <v>1071</v>
      </c>
      <c r="AS107" s="283">
        <v>2261</v>
      </c>
      <c r="AT107" s="283">
        <v>862</v>
      </c>
      <c r="AU107" s="283">
        <v>983</v>
      </c>
      <c r="AV107" s="345">
        <v>1711</v>
      </c>
      <c r="AW107" s="19">
        <v>1767</v>
      </c>
      <c r="AX107" s="19">
        <v>568</v>
      </c>
      <c r="AY107" s="19">
        <v>630</v>
      </c>
      <c r="AZ107" s="19">
        <v>468</v>
      </c>
      <c r="BA107" s="19">
        <v>252</v>
      </c>
      <c r="BB107" s="19">
        <v>963</v>
      </c>
      <c r="BC107" s="19">
        <v>1538</v>
      </c>
      <c r="BD107" s="19">
        <v>884</v>
      </c>
      <c r="BE107" s="19">
        <v>1188</v>
      </c>
      <c r="BF107" s="19">
        <v>474</v>
      </c>
      <c r="BG107" s="19">
        <v>652</v>
      </c>
      <c r="BH107" s="19">
        <v>269</v>
      </c>
      <c r="BI107" s="19">
        <v>3096</v>
      </c>
      <c r="BJ107" s="19">
        <v>1341</v>
      </c>
      <c r="BK107" s="19">
        <v>1348</v>
      </c>
      <c r="BL107" s="19">
        <v>1485</v>
      </c>
      <c r="BM107" s="19">
        <v>1898</v>
      </c>
      <c r="BN107" s="19">
        <v>716</v>
      </c>
      <c r="BO107" s="19">
        <v>411</v>
      </c>
      <c r="BP107" s="19">
        <v>899</v>
      </c>
      <c r="BQ107" s="19">
        <v>547</v>
      </c>
      <c r="BR107" s="19">
        <v>928</v>
      </c>
      <c r="BS107" s="19">
        <v>327</v>
      </c>
      <c r="BT107" s="19">
        <v>1122</v>
      </c>
      <c r="BU107" s="19">
        <v>158</v>
      </c>
      <c r="BV107" s="19">
        <v>3088</v>
      </c>
      <c r="BW107" s="19">
        <v>76</v>
      </c>
      <c r="BX107" s="19">
        <v>865</v>
      </c>
      <c r="BY107" s="19">
        <v>1167</v>
      </c>
      <c r="BZ107" s="19">
        <v>356</v>
      </c>
      <c r="CA107" s="19">
        <v>47</v>
      </c>
      <c r="CB107" s="19">
        <v>1071</v>
      </c>
      <c r="CC107" s="19">
        <v>409</v>
      </c>
      <c r="CD107" s="19">
        <v>2261</v>
      </c>
      <c r="CE107" s="19">
        <v>862</v>
      </c>
      <c r="CF107" s="19">
        <v>983</v>
      </c>
      <c r="CG107" s="19">
        <v>1711</v>
      </c>
      <c r="CH107" s="19">
        <v>371</v>
      </c>
      <c r="CI107" s="375">
        <v>0.001142844337878567</v>
      </c>
      <c r="CJ107" s="2" t="s">
        <v>351</v>
      </c>
      <c r="CK107" s="595"/>
      <c r="CL107" s="44" t="s">
        <v>102</v>
      </c>
      <c r="CN107" s="294">
        <v>107</v>
      </c>
    </row>
    <row r="108" spans="1:92" ht="12.75">
      <c r="A108" s="281" t="s">
        <v>30</v>
      </c>
      <c r="B108" s="19">
        <v>38138</v>
      </c>
      <c r="C108" s="19">
        <v>2936</v>
      </c>
      <c r="D108" s="19">
        <v>325</v>
      </c>
      <c r="E108" s="19">
        <v>811</v>
      </c>
      <c r="F108" s="19">
        <v>2452</v>
      </c>
      <c r="G108" s="19">
        <v>2137</v>
      </c>
      <c r="H108" s="19">
        <v>3094</v>
      </c>
      <c r="I108" s="19">
        <v>9447</v>
      </c>
      <c r="J108" s="19">
        <v>1525</v>
      </c>
      <c r="K108" s="19">
        <v>4990</v>
      </c>
      <c r="L108" s="19">
        <v>6803</v>
      </c>
      <c r="M108" s="19">
        <v>66</v>
      </c>
      <c r="N108" s="19">
        <v>52</v>
      </c>
      <c r="O108" s="19">
        <v>3174</v>
      </c>
      <c r="P108" s="19">
        <v>326</v>
      </c>
      <c r="Q108" s="52">
        <v>2219</v>
      </c>
      <c r="R108" s="283">
        <v>567</v>
      </c>
      <c r="S108" s="283">
        <v>630</v>
      </c>
      <c r="T108" s="283">
        <v>458</v>
      </c>
      <c r="U108" s="283">
        <v>200</v>
      </c>
      <c r="V108" s="283">
        <v>811</v>
      </c>
      <c r="W108" s="283">
        <v>1589</v>
      </c>
      <c r="X108" s="283">
        <v>1022</v>
      </c>
      <c r="Y108" s="283">
        <v>440</v>
      </c>
      <c r="Z108" s="283">
        <v>470</v>
      </c>
      <c r="AA108" s="283">
        <v>198</v>
      </c>
      <c r="AB108" s="283">
        <v>3941</v>
      </c>
      <c r="AC108" s="283">
        <v>326</v>
      </c>
      <c r="AD108" s="283">
        <v>1313</v>
      </c>
      <c r="AE108" s="283">
        <v>2452</v>
      </c>
      <c r="AF108" s="283">
        <v>5778</v>
      </c>
      <c r="AG108" s="283">
        <v>1067</v>
      </c>
      <c r="AH108" s="283">
        <v>433</v>
      </c>
      <c r="AI108" s="283">
        <v>789</v>
      </c>
      <c r="AJ108" s="283">
        <v>308</v>
      </c>
      <c r="AK108" s="283">
        <v>948</v>
      </c>
      <c r="AL108" s="283">
        <v>3220</v>
      </c>
      <c r="AM108" s="283">
        <v>66</v>
      </c>
      <c r="AN108" s="283">
        <v>955</v>
      </c>
      <c r="AO108" s="283">
        <v>1222</v>
      </c>
      <c r="AP108" s="283">
        <v>325</v>
      </c>
      <c r="AQ108" s="283">
        <v>52</v>
      </c>
      <c r="AR108" s="283">
        <v>966</v>
      </c>
      <c r="AS108" s="283">
        <v>2173</v>
      </c>
      <c r="AT108" s="283">
        <v>624</v>
      </c>
      <c r="AU108" s="283">
        <v>973</v>
      </c>
      <c r="AV108" s="345">
        <v>1603</v>
      </c>
      <c r="AW108" s="19">
        <v>2219</v>
      </c>
      <c r="AX108" s="19">
        <v>567</v>
      </c>
      <c r="AY108" s="19">
        <v>630</v>
      </c>
      <c r="AZ108" s="19">
        <v>458</v>
      </c>
      <c r="BA108" s="19">
        <v>200</v>
      </c>
      <c r="BB108" s="19">
        <v>811</v>
      </c>
      <c r="BC108" s="19">
        <v>1589</v>
      </c>
      <c r="BD108" s="19">
        <v>964</v>
      </c>
      <c r="BE108" s="19">
        <v>1022</v>
      </c>
      <c r="BF108" s="19">
        <v>440</v>
      </c>
      <c r="BG108" s="19">
        <v>470</v>
      </c>
      <c r="BH108" s="19">
        <v>198</v>
      </c>
      <c r="BI108" s="19">
        <v>3941</v>
      </c>
      <c r="BJ108" s="19">
        <v>1313</v>
      </c>
      <c r="BK108" s="19">
        <v>1253</v>
      </c>
      <c r="BL108" s="19">
        <v>1890</v>
      </c>
      <c r="BM108" s="19">
        <v>2635</v>
      </c>
      <c r="BN108" s="19">
        <v>669</v>
      </c>
      <c r="BO108" s="19">
        <v>433</v>
      </c>
      <c r="BP108" s="19">
        <v>819</v>
      </c>
      <c r="BQ108" s="19">
        <v>456</v>
      </c>
      <c r="BR108" s="19">
        <v>789</v>
      </c>
      <c r="BS108" s="19">
        <v>308</v>
      </c>
      <c r="BT108" s="19">
        <v>948</v>
      </c>
      <c r="BU108" s="19">
        <v>180</v>
      </c>
      <c r="BV108" s="19">
        <v>3220</v>
      </c>
      <c r="BW108" s="19">
        <v>66</v>
      </c>
      <c r="BX108" s="19">
        <v>955</v>
      </c>
      <c r="BY108" s="19">
        <v>1222</v>
      </c>
      <c r="BZ108" s="19">
        <v>325</v>
      </c>
      <c r="CA108" s="19">
        <v>52</v>
      </c>
      <c r="CB108" s="19">
        <v>966</v>
      </c>
      <c r="CC108" s="19">
        <v>431</v>
      </c>
      <c r="CD108" s="19">
        <v>2173</v>
      </c>
      <c r="CE108" s="19">
        <v>624</v>
      </c>
      <c r="CF108" s="19">
        <v>973</v>
      </c>
      <c r="CG108" s="19">
        <v>1603</v>
      </c>
      <c r="CH108" s="19">
        <v>326</v>
      </c>
      <c r="CI108" s="375">
        <v>0.0013542260316098927</v>
      </c>
      <c r="CJ108" s="2" t="s">
        <v>351</v>
      </c>
      <c r="CK108" s="595"/>
      <c r="CL108" s="44" t="s">
        <v>102</v>
      </c>
      <c r="CN108" s="294">
        <v>108</v>
      </c>
    </row>
    <row r="109" spans="1:92" ht="12.75">
      <c r="A109" s="281" t="s">
        <v>31</v>
      </c>
      <c r="B109" s="19">
        <v>33391</v>
      </c>
      <c r="C109" s="19">
        <v>2453</v>
      </c>
      <c r="D109" s="19">
        <v>326</v>
      </c>
      <c r="E109" s="19">
        <v>807</v>
      </c>
      <c r="F109" s="19">
        <v>2110</v>
      </c>
      <c r="G109" s="19">
        <v>1947</v>
      </c>
      <c r="H109" s="19">
        <v>2762</v>
      </c>
      <c r="I109" s="19">
        <v>8613</v>
      </c>
      <c r="J109" s="19">
        <v>1465</v>
      </c>
      <c r="K109" s="19">
        <v>4268</v>
      </c>
      <c r="L109" s="19">
        <v>5700</v>
      </c>
      <c r="M109" s="19">
        <v>93</v>
      </c>
      <c r="N109" s="19">
        <v>42</v>
      </c>
      <c r="O109" s="19">
        <v>2445</v>
      </c>
      <c r="P109" s="19">
        <v>360</v>
      </c>
      <c r="Q109" s="52">
        <v>1912</v>
      </c>
      <c r="R109" s="283">
        <v>522</v>
      </c>
      <c r="S109" s="283">
        <v>558</v>
      </c>
      <c r="T109" s="283">
        <v>438</v>
      </c>
      <c r="U109" s="283">
        <v>213</v>
      </c>
      <c r="V109" s="283">
        <v>807</v>
      </c>
      <c r="W109" s="283">
        <v>1157</v>
      </c>
      <c r="X109" s="283">
        <v>897</v>
      </c>
      <c r="Y109" s="283">
        <v>360</v>
      </c>
      <c r="Z109" s="283">
        <v>374</v>
      </c>
      <c r="AA109" s="283">
        <v>188</v>
      </c>
      <c r="AB109" s="283">
        <v>3271</v>
      </c>
      <c r="AC109" s="283">
        <v>360</v>
      </c>
      <c r="AD109" s="283">
        <v>1286</v>
      </c>
      <c r="AE109" s="283">
        <v>2110</v>
      </c>
      <c r="AF109" s="283">
        <v>5542</v>
      </c>
      <c r="AG109" s="283">
        <v>1027</v>
      </c>
      <c r="AH109" s="283">
        <v>380</v>
      </c>
      <c r="AI109" s="283">
        <v>639</v>
      </c>
      <c r="AJ109" s="283">
        <v>328</v>
      </c>
      <c r="AK109" s="283">
        <v>774</v>
      </c>
      <c r="AL109" s="283">
        <v>2865</v>
      </c>
      <c r="AM109" s="283">
        <v>93</v>
      </c>
      <c r="AN109" s="283">
        <v>730</v>
      </c>
      <c r="AO109" s="283">
        <v>944</v>
      </c>
      <c r="AP109" s="283">
        <v>326</v>
      </c>
      <c r="AQ109" s="283">
        <v>42</v>
      </c>
      <c r="AR109" s="283">
        <v>782</v>
      </c>
      <c r="AS109" s="283">
        <v>1805</v>
      </c>
      <c r="AT109" s="283">
        <v>448</v>
      </c>
      <c r="AU109" s="283">
        <v>797</v>
      </c>
      <c r="AV109" s="345">
        <v>1416</v>
      </c>
      <c r="AW109" s="19">
        <v>1912</v>
      </c>
      <c r="AX109" s="19">
        <v>522</v>
      </c>
      <c r="AY109" s="19">
        <v>558</v>
      </c>
      <c r="AZ109" s="19">
        <v>438</v>
      </c>
      <c r="BA109" s="19">
        <v>213</v>
      </c>
      <c r="BB109" s="19">
        <v>807</v>
      </c>
      <c r="BC109" s="19">
        <v>1157</v>
      </c>
      <c r="BD109" s="19">
        <v>846</v>
      </c>
      <c r="BE109" s="19">
        <v>897</v>
      </c>
      <c r="BF109" s="19">
        <v>360</v>
      </c>
      <c r="BG109" s="19">
        <v>374</v>
      </c>
      <c r="BH109" s="19">
        <v>188</v>
      </c>
      <c r="BI109" s="19">
        <v>3271</v>
      </c>
      <c r="BJ109" s="19">
        <v>1286</v>
      </c>
      <c r="BK109" s="19">
        <v>1269</v>
      </c>
      <c r="BL109" s="19">
        <v>1711</v>
      </c>
      <c r="BM109" s="19">
        <v>2562</v>
      </c>
      <c r="BN109" s="19">
        <v>649</v>
      </c>
      <c r="BO109" s="19">
        <v>380</v>
      </c>
      <c r="BP109" s="19">
        <v>615</v>
      </c>
      <c r="BQ109" s="19">
        <v>467</v>
      </c>
      <c r="BR109" s="19">
        <v>639</v>
      </c>
      <c r="BS109" s="19">
        <v>328</v>
      </c>
      <c r="BT109" s="19">
        <v>774</v>
      </c>
      <c r="BU109" s="19">
        <v>178</v>
      </c>
      <c r="BV109" s="19">
        <v>2865</v>
      </c>
      <c r="BW109" s="19">
        <v>93</v>
      </c>
      <c r="BX109" s="19">
        <v>730</v>
      </c>
      <c r="BY109" s="19">
        <v>944</v>
      </c>
      <c r="BZ109" s="19">
        <v>326</v>
      </c>
      <c r="CA109" s="19">
        <v>42</v>
      </c>
      <c r="CB109" s="19">
        <v>782</v>
      </c>
      <c r="CC109" s="19">
        <v>382</v>
      </c>
      <c r="CD109" s="19">
        <v>1805</v>
      </c>
      <c r="CE109" s="19">
        <v>448</v>
      </c>
      <c r="CF109" s="19">
        <v>797</v>
      </c>
      <c r="CG109" s="19">
        <v>1416</v>
      </c>
      <c r="CH109" s="19">
        <v>360</v>
      </c>
      <c r="CI109" s="375">
        <v>0.0018834825962515003</v>
      </c>
      <c r="CJ109" s="2" t="s">
        <v>351</v>
      </c>
      <c r="CK109" s="595"/>
      <c r="CL109" s="44" t="s">
        <v>102</v>
      </c>
      <c r="CN109" s="294">
        <v>109</v>
      </c>
    </row>
    <row r="110" spans="1:92" ht="12.75">
      <c r="A110" s="281" t="s">
        <v>32</v>
      </c>
      <c r="B110" s="19">
        <v>31906</v>
      </c>
      <c r="C110" s="19">
        <v>2987</v>
      </c>
      <c r="D110" s="19">
        <v>340</v>
      </c>
      <c r="E110" s="19">
        <v>945</v>
      </c>
      <c r="F110" s="19">
        <v>2108</v>
      </c>
      <c r="G110" s="19">
        <v>2128</v>
      </c>
      <c r="H110" s="19">
        <v>2072</v>
      </c>
      <c r="I110" s="19">
        <v>7250</v>
      </c>
      <c r="J110" s="19">
        <v>1525</v>
      </c>
      <c r="K110" s="19">
        <v>4655</v>
      </c>
      <c r="L110" s="19">
        <v>5334</v>
      </c>
      <c r="M110" s="19">
        <v>103</v>
      </c>
      <c r="N110" s="19">
        <v>41</v>
      </c>
      <c r="O110" s="19">
        <v>1973</v>
      </c>
      <c r="P110" s="19">
        <v>445</v>
      </c>
      <c r="Q110" s="52">
        <v>1294</v>
      </c>
      <c r="R110" s="283">
        <v>494</v>
      </c>
      <c r="S110" s="283">
        <v>684</v>
      </c>
      <c r="T110" s="283">
        <v>541</v>
      </c>
      <c r="U110" s="283">
        <v>219</v>
      </c>
      <c r="V110" s="283">
        <v>945</v>
      </c>
      <c r="W110" s="283">
        <v>747</v>
      </c>
      <c r="X110" s="283">
        <v>1073</v>
      </c>
      <c r="Y110" s="283">
        <v>356</v>
      </c>
      <c r="Z110" s="283">
        <v>526</v>
      </c>
      <c r="AA110" s="283">
        <v>181</v>
      </c>
      <c r="AB110" s="283">
        <v>2519</v>
      </c>
      <c r="AC110" s="283">
        <v>445</v>
      </c>
      <c r="AD110" s="283">
        <v>1386</v>
      </c>
      <c r="AE110" s="283">
        <v>2108</v>
      </c>
      <c r="AF110" s="283">
        <v>4241</v>
      </c>
      <c r="AG110" s="283">
        <v>984</v>
      </c>
      <c r="AH110" s="283">
        <v>373</v>
      </c>
      <c r="AI110" s="283">
        <v>713</v>
      </c>
      <c r="AJ110" s="283">
        <v>284</v>
      </c>
      <c r="AK110" s="283">
        <v>976</v>
      </c>
      <c r="AL110" s="283">
        <v>3005</v>
      </c>
      <c r="AM110" s="283">
        <v>103</v>
      </c>
      <c r="AN110" s="283">
        <v>542</v>
      </c>
      <c r="AO110" s="283">
        <v>952</v>
      </c>
      <c r="AP110" s="283">
        <v>340</v>
      </c>
      <c r="AQ110" s="283">
        <v>41</v>
      </c>
      <c r="AR110" s="283">
        <v>938</v>
      </c>
      <c r="AS110" s="283">
        <v>2038</v>
      </c>
      <c r="AT110" s="283">
        <v>523</v>
      </c>
      <c r="AU110" s="283">
        <v>759</v>
      </c>
      <c r="AV110" s="345">
        <v>1576</v>
      </c>
      <c r="AW110" s="19">
        <v>1294</v>
      </c>
      <c r="AX110" s="19">
        <v>494</v>
      </c>
      <c r="AY110" s="19">
        <v>684</v>
      </c>
      <c r="AZ110" s="19">
        <v>541</v>
      </c>
      <c r="BA110" s="19">
        <v>219</v>
      </c>
      <c r="BB110" s="19">
        <v>945</v>
      </c>
      <c r="BC110" s="19">
        <v>747</v>
      </c>
      <c r="BD110" s="19">
        <v>846</v>
      </c>
      <c r="BE110" s="19">
        <v>1073</v>
      </c>
      <c r="BF110" s="19">
        <v>356</v>
      </c>
      <c r="BG110" s="19">
        <v>526</v>
      </c>
      <c r="BH110" s="19">
        <v>181</v>
      </c>
      <c r="BI110" s="19">
        <v>2519</v>
      </c>
      <c r="BJ110" s="19">
        <v>1386</v>
      </c>
      <c r="BK110" s="19">
        <v>891</v>
      </c>
      <c r="BL110" s="19">
        <v>1307</v>
      </c>
      <c r="BM110" s="19">
        <v>2043</v>
      </c>
      <c r="BN110" s="19">
        <v>520</v>
      </c>
      <c r="BO110" s="19">
        <v>373</v>
      </c>
      <c r="BP110" s="19">
        <v>742</v>
      </c>
      <c r="BQ110" s="19">
        <v>499</v>
      </c>
      <c r="BR110" s="19">
        <v>713</v>
      </c>
      <c r="BS110" s="19">
        <v>284</v>
      </c>
      <c r="BT110" s="19">
        <v>976</v>
      </c>
      <c r="BU110" s="19">
        <v>163</v>
      </c>
      <c r="BV110" s="19">
        <v>3005</v>
      </c>
      <c r="BW110" s="19">
        <v>103</v>
      </c>
      <c r="BX110" s="19">
        <v>542</v>
      </c>
      <c r="BY110" s="19">
        <v>952</v>
      </c>
      <c r="BZ110" s="19">
        <v>340</v>
      </c>
      <c r="CA110" s="19">
        <v>41</v>
      </c>
      <c r="CB110" s="19">
        <v>938</v>
      </c>
      <c r="CC110" s="19">
        <v>322</v>
      </c>
      <c r="CD110" s="19">
        <v>2038</v>
      </c>
      <c r="CE110" s="19">
        <v>523</v>
      </c>
      <c r="CF110" s="19">
        <v>759</v>
      </c>
      <c r="CG110" s="19">
        <v>1576</v>
      </c>
      <c r="CH110" s="19">
        <v>445</v>
      </c>
      <c r="CI110" s="375">
        <v>0.0023115702853009</v>
      </c>
      <c r="CJ110" s="2" t="s">
        <v>351</v>
      </c>
      <c r="CK110" s="595"/>
      <c r="CL110" s="44" t="s">
        <v>102</v>
      </c>
      <c r="CN110" s="294">
        <v>110</v>
      </c>
    </row>
    <row r="111" spans="1:92" ht="12.75">
      <c r="A111" s="281" t="s">
        <v>33</v>
      </c>
      <c r="B111" s="19">
        <v>35057</v>
      </c>
      <c r="C111" s="19">
        <v>3581</v>
      </c>
      <c r="D111" s="19">
        <v>461</v>
      </c>
      <c r="E111" s="19">
        <v>1085</v>
      </c>
      <c r="F111" s="19">
        <v>2731</v>
      </c>
      <c r="G111" s="19">
        <v>2434</v>
      </c>
      <c r="H111" s="19">
        <v>2237</v>
      </c>
      <c r="I111" s="19">
        <v>7368</v>
      </c>
      <c r="J111" s="19">
        <v>1644</v>
      </c>
      <c r="K111" s="19">
        <v>5287</v>
      </c>
      <c r="L111" s="19">
        <v>5509</v>
      </c>
      <c r="M111" s="19">
        <v>144</v>
      </c>
      <c r="N111" s="19">
        <v>47</v>
      </c>
      <c r="O111" s="19">
        <v>1943</v>
      </c>
      <c r="P111" s="19">
        <v>586</v>
      </c>
      <c r="Q111" s="52">
        <v>1228</v>
      </c>
      <c r="R111" s="283">
        <v>608</v>
      </c>
      <c r="S111" s="283">
        <v>660</v>
      </c>
      <c r="T111" s="283">
        <v>555</v>
      </c>
      <c r="U111" s="283">
        <v>304</v>
      </c>
      <c r="V111" s="283">
        <v>1085</v>
      </c>
      <c r="W111" s="283">
        <v>718</v>
      </c>
      <c r="X111" s="283">
        <v>1269</v>
      </c>
      <c r="Y111" s="283">
        <v>467</v>
      </c>
      <c r="Z111" s="283">
        <v>659</v>
      </c>
      <c r="AA111" s="283">
        <v>251</v>
      </c>
      <c r="AB111" s="283">
        <v>2266</v>
      </c>
      <c r="AC111" s="283">
        <v>586</v>
      </c>
      <c r="AD111" s="283">
        <v>1500</v>
      </c>
      <c r="AE111" s="283">
        <v>2731</v>
      </c>
      <c r="AF111" s="283">
        <v>3681</v>
      </c>
      <c r="AG111" s="283">
        <v>1089</v>
      </c>
      <c r="AH111" s="283">
        <v>415</v>
      </c>
      <c r="AI111" s="283">
        <v>840</v>
      </c>
      <c r="AJ111" s="283">
        <v>401</v>
      </c>
      <c r="AK111" s="283">
        <v>1131</v>
      </c>
      <c r="AL111" s="283">
        <v>3280</v>
      </c>
      <c r="AM111" s="283">
        <v>144</v>
      </c>
      <c r="AN111" s="283">
        <v>565</v>
      </c>
      <c r="AO111" s="283">
        <v>1136</v>
      </c>
      <c r="AP111" s="283">
        <v>461</v>
      </c>
      <c r="AQ111" s="283">
        <v>47</v>
      </c>
      <c r="AR111" s="283">
        <v>1181</v>
      </c>
      <c r="AS111" s="283">
        <v>2474</v>
      </c>
      <c r="AT111" s="283">
        <v>630</v>
      </c>
      <c r="AU111" s="283">
        <v>951</v>
      </c>
      <c r="AV111" s="345">
        <v>1744</v>
      </c>
      <c r="AW111" s="19">
        <v>1228</v>
      </c>
      <c r="AX111" s="19">
        <v>608</v>
      </c>
      <c r="AY111" s="19">
        <v>660</v>
      </c>
      <c r="AZ111" s="19">
        <v>555</v>
      </c>
      <c r="BA111" s="19">
        <v>304</v>
      </c>
      <c r="BB111" s="19">
        <v>1085</v>
      </c>
      <c r="BC111" s="19">
        <v>718</v>
      </c>
      <c r="BD111" s="19">
        <v>1087</v>
      </c>
      <c r="BE111" s="19">
        <v>1269</v>
      </c>
      <c r="BF111" s="19">
        <v>467</v>
      </c>
      <c r="BG111" s="19">
        <v>659</v>
      </c>
      <c r="BH111" s="19">
        <v>251</v>
      </c>
      <c r="BI111" s="19">
        <v>2266</v>
      </c>
      <c r="BJ111" s="19">
        <v>1500</v>
      </c>
      <c r="BK111" s="19">
        <v>770</v>
      </c>
      <c r="BL111" s="19">
        <v>1091</v>
      </c>
      <c r="BM111" s="19">
        <v>1820</v>
      </c>
      <c r="BN111" s="19">
        <v>693</v>
      </c>
      <c r="BO111" s="19">
        <v>415</v>
      </c>
      <c r="BP111" s="19">
        <v>951</v>
      </c>
      <c r="BQ111" s="19">
        <v>552</v>
      </c>
      <c r="BR111" s="19">
        <v>840</v>
      </c>
      <c r="BS111" s="19">
        <v>401</v>
      </c>
      <c r="BT111" s="19">
        <v>1131</v>
      </c>
      <c r="BU111" s="19">
        <v>200</v>
      </c>
      <c r="BV111" s="19">
        <v>3280</v>
      </c>
      <c r="BW111" s="19">
        <v>144</v>
      </c>
      <c r="BX111" s="19">
        <v>565</v>
      </c>
      <c r="BY111" s="19">
        <v>1136</v>
      </c>
      <c r="BZ111" s="19">
        <v>461</v>
      </c>
      <c r="CA111" s="19">
        <v>47</v>
      </c>
      <c r="CB111" s="19">
        <v>1181</v>
      </c>
      <c r="CC111" s="19">
        <v>337</v>
      </c>
      <c r="CD111" s="19">
        <v>2474</v>
      </c>
      <c r="CE111" s="19">
        <v>630</v>
      </c>
      <c r="CF111" s="19">
        <v>951</v>
      </c>
      <c r="CG111" s="19">
        <v>1744</v>
      </c>
      <c r="CH111" s="19">
        <v>586</v>
      </c>
      <c r="CI111" s="375">
        <v>0.0033468609031673917</v>
      </c>
      <c r="CJ111" s="2" t="s">
        <v>351</v>
      </c>
      <c r="CK111" s="595"/>
      <c r="CL111" s="44" t="s">
        <v>102</v>
      </c>
      <c r="CN111" s="294">
        <v>111</v>
      </c>
    </row>
    <row r="112" spans="1:92" ht="12.75">
      <c r="A112" s="281" t="s">
        <v>34</v>
      </c>
      <c r="B112" s="19">
        <v>35421</v>
      </c>
      <c r="C112" s="19">
        <v>3725</v>
      </c>
      <c r="D112" s="19">
        <v>410</v>
      </c>
      <c r="E112" s="19">
        <v>1267</v>
      </c>
      <c r="F112" s="19">
        <v>2635</v>
      </c>
      <c r="G112" s="19">
        <v>2434</v>
      </c>
      <c r="H112" s="19">
        <v>2128</v>
      </c>
      <c r="I112" s="19">
        <v>7463</v>
      </c>
      <c r="J112" s="19">
        <v>1894</v>
      </c>
      <c r="K112" s="19">
        <v>5354</v>
      </c>
      <c r="L112" s="19">
        <v>5161</v>
      </c>
      <c r="M112" s="19">
        <v>160</v>
      </c>
      <c r="N112" s="19">
        <v>39</v>
      </c>
      <c r="O112" s="19">
        <v>2157</v>
      </c>
      <c r="P112" s="19">
        <v>594</v>
      </c>
      <c r="Q112" s="52">
        <v>1183</v>
      </c>
      <c r="R112" s="283">
        <v>578</v>
      </c>
      <c r="S112" s="283">
        <v>684</v>
      </c>
      <c r="T112" s="283">
        <v>614</v>
      </c>
      <c r="U112" s="283">
        <v>271</v>
      </c>
      <c r="V112" s="283">
        <v>1267</v>
      </c>
      <c r="W112" s="283">
        <v>799</v>
      </c>
      <c r="X112" s="283">
        <v>1296</v>
      </c>
      <c r="Y112" s="283">
        <v>513</v>
      </c>
      <c r="Z112" s="283">
        <v>627</v>
      </c>
      <c r="AA112" s="283">
        <v>260</v>
      </c>
      <c r="AB112" s="283">
        <v>2011</v>
      </c>
      <c r="AC112" s="283">
        <v>594</v>
      </c>
      <c r="AD112" s="283">
        <v>1445</v>
      </c>
      <c r="AE112" s="283">
        <v>2635</v>
      </c>
      <c r="AF112" s="283">
        <v>3686</v>
      </c>
      <c r="AG112" s="283">
        <v>1280</v>
      </c>
      <c r="AH112" s="283">
        <v>479</v>
      </c>
      <c r="AI112" s="283">
        <v>886</v>
      </c>
      <c r="AJ112" s="283">
        <v>367</v>
      </c>
      <c r="AK112" s="283">
        <v>1222</v>
      </c>
      <c r="AL112" s="283">
        <v>3288</v>
      </c>
      <c r="AM112" s="283">
        <v>160</v>
      </c>
      <c r="AN112" s="283">
        <v>674</v>
      </c>
      <c r="AO112" s="283">
        <v>1063</v>
      </c>
      <c r="AP112" s="283">
        <v>410</v>
      </c>
      <c r="AQ112" s="283">
        <v>39</v>
      </c>
      <c r="AR112" s="283">
        <v>1207</v>
      </c>
      <c r="AS112" s="283">
        <v>2505</v>
      </c>
      <c r="AT112" s="283">
        <v>718</v>
      </c>
      <c r="AU112" s="283">
        <v>1023</v>
      </c>
      <c r="AV112" s="345">
        <v>1637</v>
      </c>
      <c r="AW112" s="19">
        <v>1183</v>
      </c>
      <c r="AX112" s="19">
        <v>578</v>
      </c>
      <c r="AY112" s="19">
        <v>684</v>
      </c>
      <c r="AZ112" s="19">
        <v>614</v>
      </c>
      <c r="BA112" s="19">
        <v>271</v>
      </c>
      <c r="BB112" s="19">
        <v>1267</v>
      </c>
      <c r="BC112" s="19">
        <v>799</v>
      </c>
      <c r="BD112" s="19">
        <v>1040</v>
      </c>
      <c r="BE112" s="19">
        <v>1296</v>
      </c>
      <c r="BF112" s="19">
        <v>513</v>
      </c>
      <c r="BG112" s="19">
        <v>627</v>
      </c>
      <c r="BH112" s="19">
        <v>260</v>
      </c>
      <c r="BI112" s="19">
        <v>2011</v>
      </c>
      <c r="BJ112" s="19">
        <v>1445</v>
      </c>
      <c r="BK112" s="19">
        <v>804</v>
      </c>
      <c r="BL112" s="19">
        <v>1145</v>
      </c>
      <c r="BM112" s="19">
        <v>1737</v>
      </c>
      <c r="BN112" s="19">
        <v>694</v>
      </c>
      <c r="BO112" s="19">
        <v>479</v>
      </c>
      <c r="BP112" s="19">
        <v>901</v>
      </c>
      <c r="BQ112" s="19">
        <v>651</v>
      </c>
      <c r="BR112" s="19">
        <v>886</v>
      </c>
      <c r="BS112" s="19">
        <v>367</v>
      </c>
      <c r="BT112" s="19">
        <v>1222</v>
      </c>
      <c r="BU112" s="19">
        <v>257</v>
      </c>
      <c r="BV112" s="19">
        <v>3288</v>
      </c>
      <c r="BW112" s="19">
        <v>160</v>
      </c>
      <c r="BX112" s="19">
        <v>674</v>
      </c>
      <c r="BY112" s="19">
        <v>1063</v>
      </c>
      <c r="BZ112" s="19">
        <v>410</v>
      </c>
      <c r="CA112" s="19">
        <v>39</v>
      </c>
      <c r="CB112" s="19">
        <v>1207</v>
      </c>
      <c r="CC112" s="19">
        <v>372</v>
      </c>
      <c r="CD112" s="19">
        <v>2505</v>
      </c>
      <c r="CE112" s="19">
        <v>718</v>
      </c>
      <c r="CF112" s="19">
        <v>1023</v>
      </c>
      <c r="CG112" s="19">
        <v>1637</v>
      </c>
      <c r="CH112" s="19">
        <v>594</v>
      </c>
      <c r="CI112" s="375">
        <v>0.0044750763898390115</v>
      </c>
      <c r="CJ112" s="2" t="s">
        <v>351</v>
      </c>
      <c r="CK112" s="595"/>
      <c r="CL112" s="44" t="s">
        <v>102</v>
      </c>
      <c r="CN112" s="294">
        <v>112</v>
      </c>
    </row>
    <row r="113" spans="1:92" ht="12.75">
      <c r="A113" s="281" t="s">
        <v>35</v>
      </c>
      <c r="B113" s="19">
        <v>32471</v>
      </c>
      <c r="C113" s="19">
        <v>3263</v>
      </c>
      <c r="D113" s="19">
        <v>395</v>
      </c>
      <c r="E113" s="19">
        <v>1127</v>
      </c>
      <c r="F113" s="19">
        <v>2388</v>
      </c>
      <c r="G113" s="19">
        <v>2166</v>
      </c>
      <c r="H113" s="19">
        <v>2124</v>
      </c>
      <c r="I113" s="19">
        <v>6709</v>
      </c>
      <c r="J113" s="19">
        <v>1798</v>
      </c>
      <c r="K113" s="19">
        <v>5006</v>
      </c>
      <c r="L113" s="19">
        <v>4757</v>
      </c>
      <c r="M113" s="19">
        <v>170</v>
      </c>
      <c r="N113" s="19">
        <v>38</v>
      </c>
      <c r="O113" s="19">
        <v>1963</v>
      </c>
      <c r="P113" s="19">
        <v>567</v>
      </c>
      <c r="Q113" s="52">
        <v>1225</v>
      </c>
      <c r="R113" s="283">
        <v>544</v>
      </c>
      <c r="S113" s="283">
        <v>644</v>
      </c>
      <c r="T113" s="283">
        <v>535</v>
      </c>
      <c r="U113" s="283">
        <v>215</v>
      </c>
      <c r="V113" s="283">
        <v>1127</v>
      </c>
      <c r="W113" s="283">
        <v>786</v>
      </c>
      <c r="X113" s="283">
        <v>1120</v>
      </c>
      <c r="Y113" s="283">
        <v>430</v>
      </c>
      <c r="Z113" s="283">
        <v>595</v>
      </c>
      <c r="AA113" s="283">
        <v>250</v>
      </c>
      <c r="AB113" s="283">
        <v>1758</v>
      </c>
      <c r="AC113" s="283">
        <v>567</v>
      </c>
      <c r="AD113" s="283">
        <v>1342</v>
      </c>
      <c r="AE113" s="283">
        <v>2388</v>
      </c>
      <c r="AF113" s="283">
        <v>3240</v>
      </c>
      <c r="AG113" s="283">
        <v>1263</v>
      </c>
      <c r="AH113" s="283">
        <v>373</v>
      </c>
      <c r="AI113" s="283">
        <v>864</v>
      </c>
      <c r="AJ113" s="283">
        <v>355</v>
      </c>
      <c r="AK113" s="283">
        <v>1059</v>
      </c>
      <c r="AL113" s="283">
        <v>3045</v>
      </c>
      <c r="AM113" s="283">
        <v>170</v>
      </c>
      <c r="AN113" s="283">
        <v>533</v>
      </c>
      <c r="AO113" s="283">
        <v>956</v>
      </c>
      <c r="AP113" s="283">
        <v>395</v>
      </c>
      <c r="AQ113" s="283">
        <v>38</v>
      </c>
      <c r="AR113" s="283">
        <v>1084</v>
      </c>
      <c r="AS113" s="283">
        <v>2450</v>
      </c>
      <c r="AT113" s="283">
        <v>609</v>
      </c>
      <c r="AU113" s="283">
        <v>971</v>
      </c>
      <c r="AV113" s="345">
        <v>1540</v>
      </c>
      <c r="AW113" s="19">
        <v>1225</v>
      </c>
      <c r="AX113" s="19">
        <v>544</v>
      </c>
      <c r="AY113" s="19">
        <v>644</v>
      </c>
      <c r="AZ113" s="19">
        <v>535</v>
      </c>
      <c r="BA113" s="19">
        <v>215</v>
      </c>
      <c r="BB113" s="19">
        <v>1127</v>
      </c>
      <c r="BC113" s="19">
        <v>786</v>
      </c>
      <c r="BD113" s="19">
        <v>899</v>
      </c>
      <c r="BE113" s="19">
        <v>1120</v>
      </c>
      <c r="BF113" s="19">
        <v>430</v>
      </c>
      <c r="BG113" s="19">
        <v>595</v>
      </c>
      <c r="BH113" s="19">
        <v>250</v>
      </c>
      <c r="BI113" s="19">
        <v>1758</v>
      </c>
      <c r="BJ113" s="19">
        <v>1342</v>
      </c>
      <c r="BK113" s="19">
        <v>699</v>
      </c>
      <c r="BL113" s="19">
        <v>956</v>
      </c>
      <c r="BM113" s="19">
        <v>1585</v>
      </c>
      <c r="BN113" s="19">
        <v>674</v>
      </c>
      <c r="BO113" s="19">
        <v>373</v>
      </c>
      <c r="BP113" s="19">
        <v>815</v>
      </c>
      <c r="BQ113" s="19">
        <v>654</v>
      </c>
      <c r="BR113" s="19">
        <v>864</v>
      </c>
      <c r="BS113" s="19">
        <v>355</v>
      </c>
      <c r="BT113" s="19">
        <v>1059</v>
      </c>
      <c r="BU113" s="19">
        <v>225</v>
      </c>
      <c r="BV113" s="19">
        <v>3045</v>
      </c>
      <c r="BW113" s="19">
        <v>170</v>
      </c>
      <c r="BX113" s="19">
        <v>533</v>
      </c>
      <c r="BY113" s="19">
        <v>956</v>
      </c>
      <c r="BZ113" s="19">
        <v>395</v>
      </c>
      <c r="CA113" s="19">
        <v>38</v>
      </c>
      <c r="CB113" s="19">
        <v>1084</v>
      </c>
      <c r="CC113" s="19">
        <v>384</v>
      </c>
      <c r="CD113" s="19">
        <v>2450</v>
      </c>
      <c r="CE113" s="19">
        <v>609</v>
      </c>
      <c r="CF113" s="19">
        <v>971</v>
      </c>
      <c r="CG113" s="19">
        <v>1540</v>
      </c>
      <c r="CH113" s="19">
        <v>567</v>
      </c>
      <c r="CI113" s="375">
        <v>0.007293997315093012</v>
      </c>
      <c r="CJ113" s="2" t="s">
        <v>351</v>
      </c>
      <c r="CK113" s="595"/>
      <c r="CL113" s="44" t="s">
        <v>102</v>
      </c>
      <c r="CN113" s="294">
        <v>113</v>
      </c>
    </row>
    <row r="114" spans="1:92" ht="12.75">
      <c r="A114" s="281" t="s">
        <v>36</v>
      </c>
      <c r="B114" s="19">
        <v>28892</v>
      </c>
      <c r="C114" s="19">
        <v>3094</v>
      </c>
      <c r="D114" s="19">
        <v>385</v>
      </c>
      <c r="E114" s="19">
        <v>1125</v>
      </c>
      <c r="F114" s="19">
        <v>2251</v>
      </c>
      <c r="G114" s="19">
        <v>1916</v>
      </c>
      <c r="H114" s="19">
        <v>1925</v>
      </c>
      <c r="I114" s="19">
        <v>5584</v>
      </c>
      <c r="J114" s="19">
        <v>1757</v>
      </c>
      <c r="K114" s="19">
        <v>4311</v>
      </c>
      <c r="L114" s="19">
        <v>3957</v>
      </c>
      <c r="M114" s="19">
        <v>159</v>
      </c>
      <c r="N114" s="19">
        <v>37</v>
      </c>
      <c r="O114" s="19">
        <v>1793</v>
      </c>
      <c r="P114" s="19">
        <v>598</v>
      </c>
      <c r="Q114" s="52">
        <v>1093</v>
      </c>
      <c r="R114" s="283">
        <v>512</v>
      </c>
      <c r="S114" s="283">
        <v>630</v>
      </c>
      <c r="T114" s="283">
        <v>522</v>
      </c>
      <c r="U114" s="283">
        <v>242</v>
      </c>
      <c r="V114" s="283">
        <v>1125</v>
      </c>
      <c r="W114" s="283">
        <v>689</v>
      </c>
      <c r="X114" s="283">
        <v>1046</v>
      </c>
      <c r="Y114" s="283">
        <v>331</v>
      </c>
      <c r="Z114" s="283">
        <v>468</v>
      </c>
      <c r="AA114" s="283">
        <v>213</v>
      </c>
      <c r="AB114" s="283">
        <v>1462</v>
      </c>
      <c r="AC114" s="283">
        <v>598</v>
      </c>
      <c r="AD114" s="283">
        <v>1216</v>
      </c>
      <c r="AE114" s="283">
        <v>2251</v>
      </c>
      <c r="AF114" s="283">
        <v>2552</v>
      </c>
      <c r="AG114" s="283">
        <v>1235</v>
      </c>
      <c r="AH114" s="283">
        <v>390</v>
      </c>
      <c r="AI114" s="283">
        <v>750</v>
      </c>
      <c r="AJ114" s="283">
        <v>320</v>
      </c>
      <c r="AK114" s="283">
        <v>1045</v>
      </c>
      <c r="AL114" s="283">
        <v>2653</v>
      </c>
      <c r="AM114" s="283">
        <v>159</v>
      </c>
      <c r="AN114" s="283">
        <v>474</v>
      </c>
      <c r="AO114" s="283">
        <v>813</v>
      </c>
      <c r="AP114" s="283">
        <v>385</v>
      </c>
      <c r="AQ114" s="283">
        <v>37</v>
      </c>
      <c r="AR114" s="283">
        <v>1003</v>
      </c>
      <c r="AS114" s="283">
        <v>2091</v>
      </c>
      <c r="AT114" s="283">
        <v>458</v>
      </c>
      <c r="AU114" s="283">
        <v>852</v>
      </c>
      <c r="AV114" s="345">
        <v>1277</v>
      </c>
      <c r="AW114" s="19">
        <v>1093</v>
      </c>
      <c r="AX114" s="19">
        <v>512</v>
      </c>
      <c r="AY114" s="19">
        <v>630</v>
      </c>
      <c r="AZ114" s="19">
        <v>522</v>
      </c>
      <c r="BA114" s="19">
        <v>242</v>
      </c>
      <c r="BB114" s="19">
        <v>1125</v>
      </c>
      <c r="BC114" s="19">
        <v>689</v>
      </c>
      <c r="BD114" s="19">
        <v>864</v>
      </c>
      <c r="BE114" s="19">
        <v>1046</v>
      </c>
      <c r="BF114" s="19">
        <v>331</v>
      </c>
      <c r="BG114" s="19">
        <v>468</v>
      </c>
      <c r="BH114" s="19">
        <v>213</v>
      </c>
      <c r="BI114" s="19">
        <v>1462</v>
      </c>
      <c r="BJ114" s="19">
        <v>1216</v>
      </c>
      <c r="BK114" s="19">
        <v>509</v>
      </c>
      <c r="BL114" s="19">
        <v>776</v>
      </c>
      <c r="BM114" s="19">
        <v>1267</v>
      </c>
      <c r="BN114" s="19">
        <v>597</v>
      </c>
      <c r="BO114" s="19">
        <v>390</v>
      </c>
      <c r="BP114" s="19">
        <v>790</v>
      </c>
      <c r="BQ114" s="19">
        <v>669</v>
      </c>
      <c r="BR114" s="19">
        <v>750</v>
      </c>
      <c r="BS114" s="19">
        <v>320</v>
      </c>
      <c r="BT114" s="19">
        <v>1045</v>
      </c>
      <c r="BU114" s="19">
        <v>236</v>
      </c>
      <c r="BV114" s="19">
        <v>2653</v>
      </c>
      <c r="BW114" s="19">
        <v>159</v>
      </c>
      <c r="BX114" s="19">
        <v>474</v>
      </c>
      <c r="BY114" s="19">
        <v>813</v>
      </c>
      <c r="BZ114" s="19">
        <v>385</v>
      </c>
      <c r="CA114" s="19">
        <v>37</v>
      </c>
      <c r="CB114" s="19">
        <v>1003</v>
      </c>
      <c r="CC114" s="19">
        <v>330</v>
      </c>
      <c r="CD114" s="19">
        <v>2091</v>
      </c>
      <c r="CE114" s="19">
        <v>458</v>
      </c>
      <c r="CF114" s="19">
        <v>852</v>
      </c>
      <c r="CG114" s="19">
        <v>1277</v>
      </c>
      <c r="CH114" s="19">
        <v>598</v>
      </c>
      <c r="CI114" s="375">
        <v>0.01100690921077294</v>
      </c>
      <c r="CJ114" s="2" t="s">
        <v>351</v>
      </c>
      <c r="CK114" s="595"/>
      <c r="CL114" s="44" t="s">
        <v>102</v>
      </c>
      <c r="CN114" s="294">
        <v>114</v>
      </c>
    </row>
    <row r="115" spans="1:92" ht="12.75">
      <c r="A115" s="281" t="s">
        <v>37</v>
      </c>
      <c r="B115" s="19">
        <v>29608</v>
      </c>
      <c r="C115" s="19">
        <v>3370</v>
      </c>
      <c r="D115" s="19">
        <v>433</v>
      </c>
      <c r="E115" s="19">
        <v>1373</v>
      </c>
      <c r="F115" s="19">
        <v>2319</v>
      </c>
      <c r="G115" s="19">
        <v>2098</v>
      </c>
      <c r="H115" s="19">
        <v>1890</v>
      </c>
      <c r="I115" s="19">
        <v>5286</v>
      </c>
      <c r="J115" s="19">
        <v>1734</v>
      </c>
      <c r="K115" s="19">
        <v>4335</v>
      </c>
      <c r="L115" s="19">
        <v>4063</v>
      </c>
      <c r="M115" s="19">
        <v>189</v>
      </c>
      <c r="N115" s="19">
        <v>40</v>
      </c>
      <c r="O115" s="19">
        <v>1829</v>
      </c>
      <c r="P115" s="19">
        <v>649</v>
      </c>
      <c r="Q115" s="52">
        <v>993</v>
      </c>
      <c r="R115" s="283">
        <v>559</v>
      </c>
      <c r="S115" s="283">
        <v>608</v>
      </c>
      <c r="T115" s="283">
        <v>510</v>
      </c>
      <c r="U115" s="283">
        <v>257</v>
      </c>
      <c r="V115" s="283">
        <v>1373</v>
      </c>
      <c r="W115" s="283">
        <v>758</v>
      </c>
      <c r="X115" s="283">
        <v>1150</v>
      </c>
      <c r="Y115" s="283">
        <v>340</v>
      </c>
      <c r="Z115" s="283">
        <v>493</v>
      </c>
      <c r="AA115" s="283">
        <v>203</v>
      </c>
      <c r="AB115" s="283">
        <v>1428</v>
      </c>
      <c r="AC115" s="283">
        <v>649</v>
      </c>
      <c r="AD115" s="283">
        <v>1273</v>
      </c>
      <c r="AE115" s="283">
        <v>2319</v>
      </c>
      <c r="AF115" s="283">
        <v>2304</v>
      </c>
      <c r="AG115" s="283">
        <v>1224</v>
      </c>
      <c r="AH115" s="283">
        <v>387</v>
      </c>
      <c r="AI115" s="283">
        <v>760</v>
      </c>
      <c r="AJ115" s="283">
        <v>338</v>
      </c>
      <c r="AK115" s="283">
        <v>1070</v>
      </c>
      <c r="AL115" s="283">
        <v>2589</v>
      </c>
      <c r="AM115" s="283">
        <v>189</v>
      </c>
      <c r="AN115" s="283">
        <v>463</v>
      </c>
      <c r="AO115" s="283">
        <v>831</v>
      </c>
      <c r="AP115" s="283">
        <v>433</v>
      </c>
      <c r="AQ115" s="283">
        <v>40</v>
      </c>
      <c r="AR115" s="283">
        <v>1150</v>
      </c>
      <c r="AS115" s="283">
        <v>2127</v>
      </c>
      <c r="AT115" s="283">
        <v>568</v>
      </c>
      <c r="AU115" s="283">
        <v>840</v>
      </c>
      <c r="AV115" s="345">
        <v>1382</v>
      </c>
      <c r="AW115" s="19">
        <v>993</v>
      </c>
      <c r="AX115" s="19">
        <v>559</v>
      </c>
      <c r="AY115" s="19">
        <v>608</v>
      </c>
      <c r="AZ115" s="19">
        <v>510</v>
      </c>
      <c r="BA115" s="19">
        <v>257</v>
      </c>
      <c r="BB115" s="19">
        <v>1373</v>
      </c>
      <c r="BC115" s="19">
        <v>758</v>
      </c>
      <c r="BD115" s="19">
        <v>916</v>
      </c>
      <c r="BE115" s="19">
        <v>1150</v>
      </c>
      <c r="BF115" s="19">
        <v>340</v>
      </c>
      <c r="BG115" s="19">
        <v>493</v>
      </c>
      <c r="BH115" s="19">
        <v>203</v>
      </c>
      <c r="BI115" s="19">
        <v>1428</v>
      </c>
      <c r="BJ115" s="19">
        <v>1273</v>
      </c>
      <c r="BK115" s="19">
        <v>448</v>
      </c>
      <c r="BL115" s="19">
        <v>750</v>
      </c>
      <c r="BM115" s="19">
        <v>1106</v>
      </c>
      <c r="BN115" s="19">
        <v>579</v>
      </c>
      <c r="BO115" s="19">
        <v>387</v>
      </c>
      <c r="BP115" s="19">
        <v>824</v>
      </c>
      <c r="BQ115" s="19">
        <v>654</v>
      </c>
      <c r="BR115" s="19">
        <v>760</v>
      </c>
      <c r="BS115" s="19">
        <v>338</v>
      </c>
      <c r="BT115" s="19">
        <v>1070</v>
      </c>
      <c r="BU115" s="19">
        <v>242</v>
      </c>
      <c r="BV115" s="19">
        <v>2589</v>
      </c>
      <c r="BW115" s="19">
        <v>189</v>
      </c>
      <c r="BX115" s="19">
        <v>463</v>
      </c>
      <c r="BY115" s="19">
        <v>831</v>
      </c>
      <c r="BZ115" s="19">
        <v>433</v>
      </c>
      <c r="CA115" s="19">
        <v>40</v>
      </c>
      <c r="CB115" s="19">
        <v>1150</v>
      </c>
      <c r="CC115" s="19">
        <v>328</v>
      </c>
      <c r="CD115" s="19">
        <v>2127</v>
      </c>
      <c r="CE115" s="19">
        <v>568</v>
      </c>
      <c r="CF115" s="19">
        <v>840</v>
      </c>
      <c r="CG115" s="19">
        <v>1382</v>
      </c>
      <c r="CH115" s="19">
        <v>649</v>
      </c>
      <c r="CI115" s="375">
        <v>0.01672969272137754</v>
      </c>
      <c r="CJ115" s="2" t="s">
        <v>351</v>
      </c>
      <c r="CK115" s="595"/>
      <c r="CL115" s="44" t="s">
        <v>102</v>
      </c>
      <c r="CN115" s="294">
        <v>115</v>
      </c>
    </row>
    <row r="116" spans="1:92" ht="12.75">
      <c r="A116" s="281" t="s">
        <v>38</v>
      </c>
      <c r="B116" s="19">
        <v>23177</v>
      </c>
      <c r="C116" s="19">
        <v>2572</v>
      </c>
      <c r="D116" s="19">
        <v>313</v>
      </c>
      <c r="E116" s="19">
        <v>1112</v>
      </c>
      <c r="F116" s="19">
        <v>1852</v>
      </c>
      <c r="G116" s="19">
        <v>1662</v>
      </c>
      <c r="H116" s="19">
        <v>1327</v>
      </c>
      <c r="I116" s="19">
        <v>4186</v>
      </c>
      <c r="J116" s="19">
        <v>1397</v>
      </c>
      <c r="K116" s="19">
        <v>3559</v>
      </c>
      <c r="L116" s="19">
        <v>3128</v>
      </c>
      <c r="M116" s="19">
        <v>155</v>
      </c>
      <c r="N116" s="19">
        <v>44</v>
      </c>
      <c r="O116" s="19">
        <v>1378</v>
      </c>
      <c r="P116" s="19">
        <v>492</v>
      </c>
      <c r="Q116" s="52">
        <v>649</v>
      </c>
      <c r="R116" s="283">
        <v>425</v>
      </c>
      <c r="S116" s="283">
        <v>488</v>
      </c>
      <c r="T116" s="283">
        <v>438</v>
      </c>
      <c r="U116" s="283">
        <v>173</v>
      </c>
      <c r="V116" s="283">
        <v>1112</v>
      </c>
      <c r="W116" s="283">
        <v>588</v>
      </c>
      <c r="X116" s="283">
        <v>827</v>
      </c>
      <c r="Y116" s="283">
        <v>249</v>
      </c>
      <c r="Z116" s="283">
        <v>397</v>
      </c>
      <c r="AA116" s="283">
        <v>154</v>
      </c>
      <c r="AB116" s="283">
        <v>1027</v>
      </c>
      <c r="AC116" s="283">
        <v>492</v>
      </c>
      <c r="AD116" s="283">
        <v>1088</v>
      </c>
      <c r="AE116" s="283">
        <v>1852</v>
      </c>
      <c r="AF116" s="283">
        <v>1767</v>
      </c>
      <c r="AG116" s="283">
        <v>959</v>
      </c>
      <c r="AH116" s="283">
        <v>273</v>
      </c>
      <c r="AI116" s="283">
        <v>674</v>
      </c>
      <c r="AJ116" s="283">
        <v>253</v>
      </c>
      <c r="AK116" s="283">
        <v>796</v>
      </c>
      <c r="AL116" s="283">
        <v>2187</v>
      </c>
      <c r="AM116" s="283">
        <v>155</v>
      </c>
      <c r="AN116" s="283">
        <v>302</v>
      </c>
      <c r="AO116" s="283">
        <v>760</v>
      </c>
      <c r="AP116" s="283">
        <v>313</v>
      </c>
      <c r="AQ116" s="283">
        <v>44</v>
      </c>
      <c r="AR116" s="283">
        <v>949</v>
      </c>
      <c r="AS116" s="283">
        <v>1662</v>
      </c>
      <c r="AT116" s="283">
        <v>401</v>
      </c>
      <c r="AU116" s="283">
        <v>693</v>
      </c>
      <c r="AV116" s="345">
        <v>1030</v>
      </c>
      <c r="AW116" s="19">
        <v>649</v>
      </c>
      <c r="AX116" s="19">
        <v>425</v>
      </c>
      <c r="AY116" s="19">
        <v>488</v>
      </c>
      <c r="AZ116" s="19">
        <v>438</v>
      </c>
      <c r="BA116" s="19">
        <v>173</v>
      </c>
      <c r="BB116" s="19">
        <v>1112</v>
      </c>
      <c r="BC116" s="19">
        <v>588</v>
      </c>
      <c r="BD116" s="19">
        <v>703</v>
      </c>
      <c r="BE116" s="19">
        <v>827</v>
      </c>
      <c r="BF116" s="19">
        <v>249</v>
      </c>
      <c r="BG116" s="19">
        <v>397</v>
      </c>
      <c r="BH116" s="19">
        <v>154</v>
      </c>
      <c r="BI116" s="19">
        <v>1027</v>
      </c>
      <c r="BJ116" s="19">
        <v>1088</v>
      </c>
      <c r="BK116" s="19">
        <v>361</v>
      </c>
      <c r="BL116" s="19">
        <v>577</v>
      </c>
      <c r="BM116" s="19">
        <v>829</v>
      </c>
      <c r="BN116" s="19">
        <v>481</v>
      </c>
      <c r="BO116" s="19">
        <v>273</v>
      </c>
      <c r="BP116" s="19">
        <v>668</v>
      </c>
      <c r="BQ116" s="19">
        <v>475</v>
      </c>
      <c r="BR116" s="19">
        <v>674</v>
      </c>
      <c r="BS116" s="19">
        <v>253</v>
      </c>
      <c r="BT116" s="19">
        <v>796</v>
      </c>
      <c r="BU116" s="19">
        <v>223</v>
      </c>
      <c r="BV116" s="19">
        <v>2187</v>
      </c>
      <c r="BW116" s="19">
        <v>155</v>
      </c>
      <c r="BX116" s="19">
        <v>302</v>
      </c>
      <c r="BY116" s="19">
        <v>760</v>
      </c>
      <c r="BZ116" s="19">
        <v>313</v>
      </c>
      <c r="CA116" s="19">
        <v>44</v>
      </c>
      <c r="CB116" s="19">
        <v>949</v>
      </c>
      <c r="CC116" s="19">
        <v>261</v>
      </c>
      <c r="CD116" s="19">
        <v>1662</v>
      </c>
      <c r="CE116" s="19">
        <v>401</v>
      </c>
      <c r="CF116" s="19">
        <v>693</v>
      </c>
      <c r="CG116" s="19">
        <v>1030</v>
      </c>
      <c r="CH116" s="19">
        <v>492</v>
      </c>
      <c r="CI116" s="375">
        <v>0.026436067443463756</v>
      </c>
      <c r="CJ116" s="2" t="s">
        <v>351</v>
      </c>
      <c r="CK116" s="595"/>
      <c r="CL116" s="44" t="s">
        <v>102</v>
      </c>
      <c r="CN116" s="294">
        <v>116</v>
      </c>
    </row>
    <row r="117" spans="1:92" ht="12.75">
      <c r="A117" s="281" t="s">
        <v>39</v>
      </c>
      <c r="B117" s="19">
        <v>19804</v>
      </c>
      <c r="C117" s="19">
        <v>2203</v>
      </c>
      <c r="D117" s="19">
        <v>276</v>
      </c>
      <c r="E117" s="19">
        <v>927</v>
      </c>
      <c r="F117" s="19">
        <v>1546</v>
      </c>
      <c r="G117" s="19">
        <v>1377</v>
      </c>
      <c r="H117" s="19">
        <v>1298</v>
      </c>
      <c r="I117" s="19">
        <v>3660</v>
      </c>
      <c r="J117" s="19">
        <v>1122</v>
      </c>
      <c r="K117" s="19">
        <v>2874</v>
      </c>
      <c r="L117" s="19">
        <v>2680</v>
      </c>
      <c r="M117" s="19">
        <v>131</v>
      </c>
      <c r="N117" s="19">
        <v>22</v>
      </c>
      <c r="O117" s="19">
        <v>1305</v>
      </c>
      <c r="P117" s="19">
        <v>383</v>
      </c>
      <c r="Q117" s="52">
        <v>651</v>
      </c>
      <c r="R117" s="283">
        <v>399</v>
      </c>
      <c r="S117" s="283">
        <v>408</v>
      </c>
      <c r="T117" s="283">
        <v>335</v>
      </c>
      <c r="U117" s="283">
        <v>154</v>
      </c>
      <c r="V117" s="283">
        <v>927</v>
      </c>
      <c r="W117" s="283">
        <v>590</v>
      </c>
      <c r="X117" s="283">
        <v>712</v>
      </c>
      <c r="Y117" s="283">
        <v>298</v>
      </c>
      <c r="Z117" s="283">
        <v>387</v>
      </c>
      <c r="AA117" s="283">
        <v>136</v>
      </c>
      <c r="AB117" s="283">
        <v>956</v>
      </c>
      <c r="AC117" s="283">
        <v>383</v>
      </c>
      <c r="AD117" s="283">
        <v>862</v>
      </c>
      <c r="AE117" s="283">
        <v>1546</v>
      </c>
      <c r="AF117" s="283">
        <v>1556</v>
      </c>
      <c r="AG117" s="283">
        <v>787</v>
      </c>
      <c r="AH117" s="283">
        <v>224</v>
      </c>
      <c r="AI117" s="283">
        <v>491</v>
      </c>
      <c r="AJ117" s="283">
        <v>248</v>
      </c>
      <c r="AK117" s="283">
        <v>715</v>
      </c>
      <c r="AL117" s="283">
        <v>1749</v>
      </c>
      <c r="AM117" s="283">
        <v>131</v>
      </c>
      <c r="AN117" s="283">
        <v>307</v>
      </c>
      <c r="AO117" s="283">
        <v>654</v>
      </c>
      <c r="AP117" s="283">
        <v>276</v>
      </c>
      <c r="AQ117" s="283">
        <v>22</v>
      </c>
      <c r="AR117" s="283">
        <v>776</v>
      </c>
      <c r="AS117" s="283">
        <v>1354</v>
      </c>
      <c r="AT117" s="283">
        <v>361</v>
      </c>
      <c r="AU117" s="283">
        <v>563</v>
      </c>
      <c r="AV117" s="345">
        <v>846</v>
      </c>
      <c r="AW117" s="19">
        <v>651</v>
      </c>
      <c r="AX117" s="19">
        <v>399</v>
      </c>
      <c r="AY117" s="19">
        <v>408</v>
      </c>
      <c r="AZ117" s="19">
        <v>335</v>
      </c>
      <c r="BA117" s="19">
        <v>154</v>
      </c>
      <c r="BB117" s="19">
        <v>927</v>
      </c>
      <c r="BC117" s="19">
        <v>590</v>
      </c>
      <c r="BD117" s="19">
        <v>599</v>
      </c>
      <c r="BE117" s="19">
        <v>712</v>
      </c>
      <c r="BF117" s="19">
        <v>298</v>
      </c>
      <c r="BG117" s="19">
        <v>387</v>
      </c>
      <c r="BH117" s="19">
        <v>136</v>
      </c>
      <c r="BI117" s="19">
        <v>956</v>
      </c>
      <c r="BJ117" s="19">
        <v>862</v>
      </c>
      <c r="BK117" s="19">
        <v>304</v>
      </c>
      <c r="BL117" s="19">
        <v>512</v>
      </c>
      <c r="BM117" s="19">
        <v>740</v>
      </c>
      <c r="BN117" s="19">
        <v>392</v>
      </c>
      <c r="BO117" s="19">
        <v>224</v>
      </c>
      <c r="BP117" s="19">
        <v>555</v>
      </c>
      <c r="BQ117" s="19">
        <v>387</v>
      </c>
      <c r="BR117" s="19">
        <v>491</v>
      </c>
      <c r="BS117" s="19">
        <v>248</v>
      </c>
      <c r="BT117" s="19">
        <v>715</v>
      </c>
      <c r="BU117" s="19">
        <v>180</v>
      </c>
      <c r="BV117" s="19">
        <v>1749</v>
      </c>
      <c r="BW117" s="19">
        <v>131</v>
      </c>
      <c r="BX117" s="19">
        <v>307</v>
      </c>
      <c r="BY117" s="19">
        <v>654</v>
      </c>
      <c r="BZ117" s="19">
        <v>276</v>
      </c>
      <c r="CA117" s="19">
        <v>22</v>
      </c>
      <c r="CB117" s="19">
        <v>776</v>
      </c>
      <c r="CC117" s="19">
        <v>220</v>
      </c>
      <c r="CD117" s="19">
        <v>1354</v>
      </c>
      <c r="CE117" s="19">
        <v>361</v>
      </c>
      <c r="CF117" s="19">
        <v>563</v>
      </c>
      <c r="CG117" s="19">
        <v>846</v>
      </c>
      <c r="CH117" s="19">
        <v>383</v>
      </c>
      <c r="CI117" s="375">
        <v>0.041069856765623754</v>
      </c>
      <c r="CJ117" s="2" t="s">
        <v>351</v>
      </c>
      <c r="CK117" s="595"/>
      <c r="CL117" s="44" t="s">
        <v>102</v>
      </c>
      <c r="CN117" s="294">
        <v>117</v>
      </c>
    </row>
    <row r="118" spans="1:92" ht="12.75">
      <c r="A118" s="281" t="s">
        <v>40</v>
      </c>
      <c r="B118" s="19">
        <v>15073</v>
      </c>
      <c r="C118" s="19">
        <v>1749</v>
      </c>
      <c r="D118" s="19">
        <v>220</v>
      </c>
      <c r="E118" s="19">
        <v>682</v>
      </c>
      <c r="F118" s="19">
        <v>1154</v>
      </c>
      <c r="G118" s="19">
        <v>1006</v>
      </c>
      <c r="H118" s="19">
        <v>1103</v>
      </c>
      <c r="I118" s="19">
        <v>2655</v>
      </c>
      <c r="J118" s="19">
        <v>829</v>
      </c>
      <c r="K118" s="19">
        <v>2202</v>
      </c>
      <c r="L118" s="19">
        <v>2103</v>
      </c>
      <c r="M118" s="19">
        <v>63</v>
      </c>
      <c r="N118" s="19">
        <v>11</v>
      </c>
      <c r="O118" s="19">
        <v>975</v>
      </c>
      <c r="P118" s="19">
        <v>321</v>
      </c>
      <c r="Q118" s="52">
        <v>603</v>
      </c>
      <c r="R118" s="283">
        <v>313</v>
      </c>
      <c r="S118" s="283">
        <v>327</v>
      </c>
      <c r="T118" s="283">
        <v>266</v>
      </c>
      <c r="U118" s="283">
        <v>106</v>
      </c>
      <c r="V118" s="283">
        <v>682</v>
      </c>
      <c r="W118" s="283">
        <v>434</v>
      </c>
      <c r="X118" s="283">
        <v>598</v>
      </c>
      <c r="Y118" s="283">
        <v>180</v>
      </c>
      <c r="Z118" s="283">
        <v>362</v>
      </c>
      <c r="AA118" s="283">
        <v>88</v>
      </c>
      <c r="AB118" s="283">
        <v>740</v>
      </c>
      <c r="AC118" s="283">
        <v>321</v>
      </c>
      <c r="AD118" s="283">
        <v>633</v>
      </c>
      <c r="AE118" s="283">
        <v>1154</v>
      </c>
      <c r="AF118" s="283">
        <v>1194</v>
      </c>
      <c r="AG118" s="283">
        <v>563</v>
      </c>
      <c r="AH118" s="283">
        <v>162</v>
      </c>
      <c r="AI118" s="283">
        <v>366</v>
      </c>
      <c r="AJ118" s="283">
        <v>187</v>
      </c>
      <c r="AK118" s="283">
        <v>542</v>
      </c>
      <c r="AL118" s="283">
        <v>1322</v>
      </c>
      <c r="AM118" s="283">
        <v>63</v>
      </c>
      <c r="AN118" s="283">
        <v>214</v>
      </c>
      <c r="AO118" s="283">
        <v>484</v>
      </c>
      <c r="AP118" s="283">
        <v>220</v>
      </c>
      <c r="AQ118" s="283">
        <v>11</v>
      </c>
      <c r="AR118" s="283">
        <v>609</v>
      </c>
      <c r="AS118" s="283">
        <v>1027</v>
      </c>
      <c r="AT118" s="283">
        <v>267</v>
      </c>
      <c r="AU118" s="283">
        <v>400</v>
      </c>
      <c r="AV118" s="345">
        <v>635</v>
      </c>
      <c r="AW118" s="19">
        <v>603</v>
      </c>
      <c r="AX118" s="19">
        <v>313</v>
      </c>
      <c r="AY118" s="19">
        <v>327</v>
      </c>
      <c r="AZ118" s="19">
        <v>266</v>
      </c>
      <c r="BA118" s="19">
        <v>106</v>
      </c>
      <c r="BB118" s="19">
        <v>682</v>
      </c>
      <c r="BC118" s="19">
        <v>434</v>
      </c>
      <c r="BD118" s="19">
        <v>417</v>
      </c>
      <c r="BE118" s="19">
        <v>598</v>
      </c>
      <c r="BF118" s="19">
        <v>180</v>
      </c>
      <c r="BG118" s="19">
        <v>362</v>
      </c>
      <c r="BH118" s="19">
        <v>88</v>
      </c>
      <c r="BI118" s="19">
        <v>740</v>
      </c>
      <c r="BJ118" s="19">
        <v>633</v>
      </c>
      <c r="BK118" s="19">
        <v>243</v>
      </c>
      <c r="BL118" s="19">
        <v>366</v>
      </c>
      <c r="BM118" s="19">
        <v>585</v>
      </c>
      <c r="BN118" s="19">
        <v>263</v>
      </c>
      <c r="BO118" s="19">
        <v>162</v>
      </c>
      <c r="BP118" s="19">
        <v>474</v>
      </c>
      <c r="BQ118" s="19">
        <v>275</v>
      </c>
      <c r="BR118" s="19">
        <v>366</v>
      </c>
      <c r="BS118" s="19">
        <v>187</v>
      </c>
      <c r="BT118" s="19">
        <v>542</v>
      </c>
      <c r="BU118" s="19">
        <v>133</v>
      </c>
      <c r="BV118" s="19">
        <v>1322</v>
      </c>
      <c r="BW118" s="19">
        <v>63</v>
      </c>
      <c r="BX118" s="19">
        <v>214</v>
      </c>
      <c r="BY118" s="19">
        <v>484</v>
      </c>
      <c r="BZ118" s="19">
        <v>220</v>
      </c>
      <c r="CA118" s="19">
        <v>11</v>
      </c>
      <c r="CB118" s="19">
        <v>609</v>
      </c>
      <c r="CC118" s="19">
        <v>155</v>
      </c>
      <c r="CD118" s="19">
        <v>1027</v>
      </c>
      <c r="CE118" s="19">
        <v>267</v>
      </c>
      <c r="CF118" s="19">
        <v>400</v>
      </c>
      <c r="CG118" s="19">
        <v>635</v>
      </c>
      <c r="CH118" s="19">
        <v>321</v>
      </c>
      <c r="CI118" s="375">
        <v>0.06603660245885226</v>
      </c>
      <c r="CJ118" s="2" t="s">
        <v>351</v>
      </c>
      <c r="CK118" s="595"/>
      <c r="CL118" s="44" t="s">
        <v>102</v>
      </c>
      <c r="CN118" s="294">
        <v>118</v>
      </c>
    </row>
    <row r="119" spans="1:92" ht="12.75">
      <c r="A119" s="281" t="s">
        <v>41</v>
      </c>
      <c r="B119" s="19">
        <v>9620</v>
      </c>
      <c r="C119" s="19">
        <v>1037</v>
      </c>
      <c r="D119" s="19">
        <v>168</v>
      </c>
      <c r="E119" s="19">
        <v>394</v>
      </c>
      <c r="F119" s="19">
        <v>758</v>
      </c>
      <c r="G119" s="19">
        <v>602</v>
      </c>
      <c r="H119" s="19">
        <v>666</v>
      </c>
      <c r="I119" s="19">
        <v>1791</v>
      </c>
      <c r="J119" s="19">
        <v>522</v>
      </c>
      <c r="K119" s="19">
        <v>1389</v>
      </c>
      <c r="L119" s="19">
        <v>1366</v>
      </c>
      <c r="M119" s="19">
        <v>43</v>
      </c>
      <c r="N119" s="19">
        <v>11</v>
      </c>
      <c r="O119" s="19">
        <v>680</v>
      </c>
      <c r="P119" s="19">
        <v>193</v>
      </c>
      <c r="Q119" s="52">
        <v>363</v>
      </c>
      <c r="R119" s="283">
        <v>186</v>
      </c>
      <c r="S119" s="283">
        <v>235</v>
      </c>
      <c r="T119" s="283">
        <v>171</v>
      </c>
      <c r="U119" s="283">
        <v>66</v>
      </c>
      <c r="V119" s="283">
        <v>394</v>
      </c>
      <c r="W119" s="283">
        <v>303</v>
      </c>
      <c r="X119" s="283">
        <v>356</v>
      </c>
      <c r="Y119" s="283">
        <v>176</v>
      </c>
      <c r="Z119" s="283">
        <v>198</v>
      </c>
      <c r="AA119" s="283">
        <v>56</v>
      </c>
      <c r="AB119" s="283">
        <v>609</v>
      </c>
      <c r="AC119" s="283">
        <v>193</v>
      </c>
      <c r="AD119" s="283">
        <v>390</v>
      </c>
      <c r="AE119" s="283">
        <v>758</v>
      </c>
      <c r="AF119" s="283">
        <v>798</v>
      </c>
      <c r="AG119" s="283">
        <v>351</v>
      </c>
      <c r="AH119" s="283">
        <v>95</v>
      </c>
      <c r="AI119" s="283">
        <v>219</v>
      </c>
      <c r="AJ119" s="283">
        <v>117</v>
      </c>
      <c r="AK119" s="283">
        <v>291</v>
      </c>
      <c r="AL119" s="283">
        <v>817</v>
      </c>
      <c r="AM119" s="283">
        <v>43</v>
      </c>
      <c r="AN119" s="283">
        <v>142</v>
      </c>
      <c r="AO119" s="283">
        <v>287</v>
      </c>
      <c r="AP119" s="283">
        <v>168</v>
      </c>
      <c r="AQ119" s="283">
        <v>11</v>
      </c>
      <c r="AR119" s="283">
        <v>390</v>
      </c>
      <c r="AS119" s="283">
        <v>700</v>
      </c>
      <c r="AT119" s="283">
        <v>146</v>
      </c>
      <c r="AU119" s="283">
        <v>251</v>
      </c>
      <c r="AV119" s="345">
        <v>340</v>
      </c>
      <c r="AW119" s="19">
        <v>363</v>
      </c>
      <c r="AX119" s="19">
        <v>186</v>
      </c>
      <c r="AY119" s="19">
        <v>235</v>
      </c>
      <c r="AZ119" s="19">
        <v>171</v>
      </c>
      <c r="BA119" s="19">
        <v>66</v>
      </c>
      <c r="BB119" s="19">
        <v>394</v>
      </c>
      <c r="BC119" s="19">
        <v>303</v>
      </c>
      <c r="BD119" s="19">
        <v>297</v>
      </c>
      <c r="BE119" s="19">
        <v>356</v>
      </c>
      <c r="BF119" s="19">
        <v>176</v>
      </c>
      <c r="BG119" s="19">
        <v>198</v>
      </c>
      <c r="BH119" s="19">
        <v>56</v>
      </c>
      <c r="BI119" s="19">
        <v>609</v>
      </c>
      <c r="BJ119" s="19">
        <v>390</v>
      </c>
      <c r="BK119" s="19">
        <v>137</v>
      </c>
      <c r="BL119" s="19">
        <v>284</v>
      </c>
      <c r="BM119" s="19">
        <v>377</v>
      </c>
      <c r="BN119" s="19">
        <v>168</v>
      </c>
      <c r="BO119" s="19">
        <v>95</v>
      </c>
      <c r="BP119" s="19">
        <v>293</v>
      </c>
      <c r="BQ119" s="19">
        <v>172</v>
      </c>
      <c r="BR119" s="19">
        <v>219</v>
      </c>
      <c r="BS119" s="19">
        <v>117</v>
      </c>
      <c r="BT119" s="19">
        <v>291</v>
      </c>
      <c r="BU119" s="19">
        <v>71</v>
      </c>
      <c r="BV119" s="19">
        <v>817</v>
      </c>
      <c r="BW119" s="19">
        <v>43</v>
      </c>
      <c r="BX119" s="19">
        <v>142</v>
      </c>
      <c r="BY119" s="19">
        <v>287</v>
      </c>
      <c r="BZ119" s="19">
        <v>168</v>
      </c>
      <c r="CA119" s="19">
        <v>11</v>
      </c>
      <c r="CB119" s="19">
        <v>390</v>
      </c>
      <c r="CC119" s="19">
        <v>108</v>
      </c>
      <c r="CD119" s="19">
        <v>700</v>
      </c>
      <c r="CE119" s="19">
        <v>146</v>
      </c>
      <c r="CF119" s="19">
        <v>251</v>
      </c>
      <c r="CG119" s="19">
        <v>340</v>
      </c>
      <c r="CH119" s="19">
        <v>193</v>
      </c>
      <c r="CI119" s="375">
        <v>0.1025071405902888</v>
      </c>
      <c r="CJ119" s="2" t="s">
        <v>351</v>
      </c>
      <c r="CK119" s="595"/>
      <c r="CL119" s="44" t="s">
        <v>102</v>
      </c>
      <c r="CN119" s="294">
        <v>119</v>
      </c>
    </row>
    <row r="120" spans="1:92" ht="12.75">
      <c r="A120" s="281" t="s">
        <v>86</v>
      </c>
      <c r="B120" s="19">
        <v>6604</v>
      </c>
      <c r="C120" s="19">
        <v>713</v>
      </c>
      <c r="D120" s="19">
        <v>103</v>
      </c>
      <c r="E120" s="19">
        <v>286</v>
      </c>
      <c r="F120" s="19">
        <v>525</v>
      </c>
      <c r="G120" s="19">
        <v>429</v>
      </c>
      <c r="H120" s="19">
        <v>449</v>
      </c>
      <c r="I120" s="19">
        <v>1200</v>
      </c>
      <c r="J120" s="19">
        <v>344</v>
      </c>
      <c r="K120" s="19">
        <v>912</v>
      </c>
      <c r="L120" s="19">
        <v>936</v>
      </c>
      <c r="M120" s="19">
        <v>30</v>
      </c>
      <c r="N120" s="19">
        <v>6</v>
      </c>
      <c r="O120" s="19">
        <v>536</v>
      </c>
      <c r="P120" s="19">
        <v>135</v>
      </c>
      <c r="Q120" s="52">
        <v>246</v>
      </c>
      <c r="R120" s="283">
        <v>126</v>
      </c>
      <c r="S120" s="283">
        <v>186</v>
      </c>
      <c r="T120" s="283">
        <v>114</v>
      </c>
      <c r="U120" s="283">
        <v>47</v>
      </c>
      <c r="V120" s="283">
        <v>286</v>
      </c>
      <c r="W120" s="283">
        <v>234</v>
      </c>
      <c r="X120" s="283">
        <v>237</v>
      </c>
      <c r="Y120" s="283">
        <v>105</v>
      </c>
      <c r="Z120" s="283">
        <v>131</v>
      </c>
      <c r="AA120" s="283">
        <v>44</v>
      </c>
      <c r="AB120" s="283">
        <v>440</v>
      </c>
      <c r="AC120" s="283">
        <v>135</v>
      </c>
      <c r="AD120" s="283">
        <v>280</v>
      </c>
      <c r="AE120" s="283">
        <v>525</v>
      </c>
      <c r="AF120" s="283">
        <v>570</v>
      </c>
      <c r="AG120" s="283">
        <v>230</v>
      </c>
      <c r="AH120" s="283">
        <v>58</v>
      </c>
      <c r="AI120" s="283">
        <v>166</v>
      </c>
      <c r="AJ120" s="283">
        <v>77</v>
      </c>
      <c r="AK120" s="283">
        <v>180</v>
      </c>
      <c r="AL120" s="283">
        <v>500</v>
      </c>
      <c r="AM120" s="283">
        <v>30</v>
      </c>
      <c r="AN120" s="283">
        <v>116</v>
      </c>
      <c r="AO120" s="283">
        <v>190</v>
      </c>
      <c r="AP120" s="283">
        <v>103</v>
      </c>
      <c r="AQ120" s="283">
        <v>6</v>
      </c>
      <c r="AR120" s="283">
        <v>296</v>
      </c>
      <c r="AS120" s="283">
        <v>500</v>
      </c>
      <c r="AT120" s="283">
        <v>102</v>
      </c>
      <c r="AU120" s="283">
        <v>145</v>
      </c>
      <c r="AV120" s="345">
        <v>199</v>
      </c>
      <c r="AW120" s="19">
        <v>246</v>
      </c>
      <c r="AX120" s="19">
        <v>126</v>
      </c>
      <c r="AY120" s="19">
        <v>186</v>
      </c>
      <c r="AZ120" s="19">
        <v>114</v>
      </c>
      <c r="BA120" s="19">
        <v>47</v>
      </c>
      <c r="BB120" s="19">
        <v>286</v>
      </c>
      <c r="BC120" s="19">
        <v>234</v>
      </c>
      <c r="BD120" s="19">
        <v>195</v>
      </c>
      <c r="BE120" s="19">
        <v>237</v>
      </c>
      <c r="BF120" s="19">
        <v>105</v>
      </c>
      <c r="BG120" s="19">
        <v>131</v>
      </c>
      <c r="BH120" s="19">
        <v>44</v>
      </c>
      <c r="BI120" s="19">
        <v>440</v>
      </c>
      <c r="BJ120" s="19">
        <v>280</v>
      </c>
      <c r="BK120" s="19">
        <v>107</v>
      </c>
      <c r="BL120" s="19">
        <v>202</v>
      </c>
      <c r="BM120" s="19">
        <v>261</v>
      </c>
      <c r="BN120" s="19">
        <v>152</v>
      </c>
      <c r="BO120" s="19">
        <v>58</v>
      </c>
      <c r="BP120" s="19">
        <v>178</v>
      </c>
      <c r="BQ120" s="19">
        <v>127</v>
      </c>
      <c r="BR120" s="19">
        <v>166</v>
      </c>
      <c r="BS120" s="19">
        <v>77</v>
      </c>
      <c r="BT120" s="19">
        <v>180</v>
      </c>
      <c r="BU120" s="19">
        <v>47</v>
      </c>
      <c r="BV120" s="19">
        <v>500</v>
      </c>
      <c r="BW120" s="19">
        <v>30</v>
      </c>
      <c r="BX120" s="19">
        <v>116</v>
      </c>
      <c r="BY120" s="19">
        <v>190</v>
      </c>
      <c r="BZ120" s="19">
        <v>103</v>
      </c>
      <c r="CA120" s="19">
        <v>6</v>
      </c>
      <c r="CB120" s="19">
        <v>296</v>
      </c>
      <c r="CC120" s="19">
        <v>56</v>
      </c>
      <c r="CD120" s="19">
        <v>500</v>
      </c>
      <c r="CE120" s="19">
        <v>102</v>
      </c>
      <c r="CF120" s="19">
        <v>145</v>
      </c>
      <c r="CG120" s="19">
        <v>199</v>
      </c>
      <c r="CH120" s="19">
        <v>135</v>
      </c>
      <c r="CI120" s="375">
        <v>0.17940501888828925</v>
      </c>
      <c r="CJ120" s="2" t="s">
        <v>351</v>
      </c>
      <c r="CK120" s="595"/>
      <c r="CL120" s="44" t="s">
        <v>102</v>
      </c>
      <c r="CN120" s="294">
        <v>120</v>
      </c>
    </row>
    <row r="121" spans="1:92" ht="12.75">
      <c r="A121" s="281" t="s">
        <v>87</v>
      </c>
      <c r="B121" s="73">
        <v>5717.4</v>
      </c>
      <c r="C121" s="73">
        <v>544.2</v>
      </c>
      <c r="D121" s="73">
        <v>64.2</v>
      </c>
      <c r="E121" s="73">
        <v>196</v>
      </c>
      <c r="F121" s="73">
        <v>438</v>
      </c>
      <c r="G121" s="73">
        <v>420.8</v>
      </c>
      <c r="H121" s="73">
        <v>393.6</v>
      </c>
      <c r="I121" s="73">
        <v>1098.8</v>
      </c>
      <c r="J121" s="73">
        <v>286.8</v>
      </c>
      <c r="K121" s="73">
        <v>893.4</v>
      </c>
      <c r="L121" s="73">
        <v>893.2</v>
      </c>
      <c r="M121" s="73">
        <v>17.2</v>
      </c>
      <c r="N121" s="73">
        <v>5.2</v>
      </c>
      <c r="O121" s="73">
        <v>399.2</v>
      </c>
      <c r="P121" s="73">
        <v>66.8</v>
      </c>
      <c r="Q121" s="74">
        <v>232</v>
      </c>
      <c r="R121" s="283">
        <v>101</v>
      </c>
      <c r="S121" s="283">
        <v>139.8</v>
      </c>
      <c r="T121" s="283">
        <v>88.4</v>
      </c>
      <c r="U121" s="283">
        <v>46.6</v>
      </c>
      <c r="V121" s="283">
        <v>196</v>
      </c>
      <c r="W121" s="283">
        <v>146</v>
      </c>
      <c r="X121" s="283">
        <v>185</v>
      </c>
      <c r="Y121" s="283">
        <v>68.4</v>
      </c>
      <c r="Z121" s="283">
        <v>104.4</v>
      </c>
      <c r="AA121" s="283">
        <v>35.2</v>
      </c>
      <c r="AB121" s="283">
        <v>344.2</v>
      </c>
      <c r="AC121" s="283">
        <v>66.8</v>
      </c>
      <c r="AD121" s="283">
        <v>266</v>
      </c>
      <c r="AE121" s="283">
        <v>438</v>
      </c>
      <c r="AF121" s="283">
        <v>542.6</v>
      </c>
      <c r="AG121" s="283">
        <v>198.4</v>
      </c>
      <c r="AH121" s="283">
        <v>60.2</v>
      </c>
      <c r="AI121" s="283">
        <v>163.2</v>
      </c>
      <c r="AJ121" s="283">
        <v>60.6</v>
      </c>
      <c r="AK121" s="283">
        <v>191</v>
      </c>
      <c r="AL121" s="283">
        <v>593.2</v>
      </c>
      <c r="AM121" s="283">
        <v>17.2</v>
      </c>
      <c r="AN121" s="283">
        <v>113.4</v>
      </c>
      <c r="AO121" s="283">
        <v>169.4</v>
      </c>
      <c r="AP121" s="283">
        <v>64.2</v>
      </c>
      <c r="AQ121" s="283">
        <v>5.2</v>
      </c>
      <c r="AR121" s="283">
        <v>168.2</v>
      </c>
      <c r="AS121" s="283">
        <v>374.2</v>
      </c>
      <c r="AT121" s="283">
        <v>108.2</v>
      </c>
      <c r="AU121" s="283">
        <v>149</v>
      </c>
      <c r="AV121" s="345">
        <v>281.4</v>
      </c>
      <c r="AW121" s="73">
        <v>232</v>
      </c>
      <c r="AX121" s="73">
        <v>101</v>
      </c>
      <c r="AY121" s="73">
        <v>139.8</v>
      </c>
      <c r="AZ121" s="73">
        <v>88.4</v>
      </c>
      <c r="BA121" s="73">
        <v>46.6</v>
      </c>
      <c r="BB121" s="73">
        <v>196</v>
      </c>
      <c r="BC121" s="73">
        <v>146</v>
      </c>
      <c r="BD121" s="73">
        <v>173.6</v>
      </c>
      <c r="BE121" s="73">
        <v>185</v>
      </c>
      <c r="BF121" s="73">
        <v>68.4</v>
      </c>
      <c r="BG121" s="73">
        <v>104.4</v>
      </c>
      <c r="BH121" s="73">
        <v>35.2</v>
      </c>
      <c r="BI121" s="73">
        <v>344.2</v>
      </c>
      <c r="BJ121" s="73">
        <v>266</v>
      </c>
      <c r="BK121" s="73">
        <v>100</v>
      </c>
      <c r="BL121" s="73">
        <v>144</v>
      </c>
      <c r="BM121" s="73">
        <v>298.6</v>
      </c>
      <c r="BN121" s="73">
        <v>119.2</v>
      </c>
      <c r="BO121" s="73">
        <v>60.2</v>
      </c>
      <c r="BP121" s="73">
        <v>145.2</v>
      </c>
      <c r="BQ121" s="73">
        <v>101</v>
      </c>
      <c r="BR121" s="73">
        <v>163.2</v>
      </c>
      <c r="BS121" s="73">
        <v>60.6</v>
      </c>
      <c r="BT121" s="73">
        <v>191</v>
      </c>
      <c r="BU121" s="73">
        <v>30.6</v>
      </c>
      <c r="BV121" s="73">
        <v>593.2</v>
      </c>
      <c r="BW121" s="73">
        <v>17.2</v>
      </c>
      <c r="BX121" s="73">
        <v>113.4</v>
      </c>
      <c r="BY121" s="73">
        <v>169.4</v>
      </c>
      <c r="BZ121" s="73">
        <v>64.2</v>
      </c>
      <c r="CA121" s="73">
        <v>5.2</v>
      </c>
      <c r="CB121" s="73">
        <v>168.2</v>
      </c>
      <c r="CC121" s="73">
        <v>66.8</v>
      </c>
      <c r="CD121" s="73">
        <v>374.2</v>
      </c>
      <c r="CE121" s="73">
        <v>108.2</v>
      </c>
      <c r="CF121" s="73">
        <v>149</v>
      </c>
      <c r="CG121" s="73">
        <v>281.4</v>
      </c>
      <c r="CH121" s="73">
        <v>66.8</v>
      </c>
      <c r="CI121" s="375">
        <v>0.00436266403968617</v>
      </c>
      <c r="CJ121" s="2" t="s">
        <v>351</v>
      </c>
      <c r="CK121" s="595"/>
      <c r="CL121" s="44" t="s">
        <v>102</v>
      </c>
      <c r="CN121" s="294">
        <v>121</v>
      </c>
    </row>
    <row r="122" spans="1:92" ht="12.75">
      <c r="A122" s="281" t="s">
        <v>88</v>
      </c>
      <c r="B122" s="73">
        <v>22869.6</v>
      </c>
      <c r="C122" s="73">
        <v>2176.8</v>
      </c>
      <c r="D122" s="73">
        <v>256.8</v>
      </c>
      <c r="E122" s="73">
        <v>784</v>
      </c>
      <c r="F122" s="73">
        <v>1752</v>
      </c>
      <c r="G122" s="73">
        <v>1683.2</v>
      </c>
      <c r="H122" s="73">
        <v>1574.4</v>
      </c>
      <c r="I122" s="73">
        <v>4395.2</v>
      </c>
      <c r="J122" s="73">
        <v>1147.2</v>
      </c>
      <c r="K122" s="73">
        <v>3573.6</v>
      </c>
      <c r="L122" s="73">
        <v>3572.8</v>
      </c>
      <c r="M122" s="73">
        <v>68.8</v>
      </c>
      <c r="N122" s="73">
        <v>20.8</v>
      </c>
      <c r="O122" s="73">
        <v>1596.8</v>
      </c>
      <c r="P122" s="73">
        <v>267.2</v>
      </c>
      <c r="Q122" s="74">
        <v>928</v>
      </c>
      <c r="R122" s="283">
        <v>404</v>
      </c>
      <c r="S122" s="283">
        <v>559.2</v>
      </c>
      <c r="T122" s="283">
        <v>353.6</v>
      </c>
      <c r="U122" s="283">
        <v>186.4</v>
      </c>
      <c r="V122" s="283">
        <v>784</v>
      </c>
      <c r="W122" s="283">
        <v>584</v>
      </c>
      <c r="X122" s="283">
        <v>740</v>
      </c>
      <c r="Y122" s="283">
        <v>273.6</v>
      </c>
      <c r="Z122" s="283">
        <v>417.6</v>
      </c>
      <c r="AA122" s="283">
        <v>140.8</v>
      </c>
      <c r="AB122" s="283">
        <v>1376.8</v>
      </c>
      <c r="AC122" s="283">
        <v>267.2</v>
      </c>
      <c r="AD122" s="283">
        <v>1064</v>
      </c>
      <c r="AE122" s="283">
        <v>1752</v>
      </c>
      <c r="AF122" s="283">
        <v>2170.4</v>
      </c>
      <c r="AG122" s="283">
        <v>793.6</v>
      </c>
      <c r="AH122" s="283">
        <v>240.8</v>
      </c>
      <c r="AI122" s="283">
        <v>652.8</v>
      </c>
      <c r="AJ122" s="283">
        <v>242.4</v>
      </c>
      <c r="AK122" s="283">
        <v>764</v>
      </c>
      <c r="AL122" s="283">
        <v>2372.8</v>
      </c>
      <c r="AM122" s="283">
        <v>68.8</v>
      </c>
      <c r="AN122" s="283">
        <v>453.6</v>
      </c>
      <c r="AO122" s="283">
        <v>677.6</v>
      </c>
      <c r="AP122" s="283">
        <v>256.8</v>
      </c>
      <c r="AQ122" s="283">
        <v>20.8</v>
      </c>
      <c r="AR122" s="283">
        <v>672.8</v>
      </c>
      <c r="AS122" s="283">
        <v>1496.8</v>
      </c>
      <c r="AT122" s="283">
        <v>432.8</v>
      </c>
      <c r="AU122" s="283">
        <v>596</v>
      </c>
      <c r="AV122" s="345">
        <v>1125.6</v>
      </c>
      <c r="AW122" s="73">
        <v>928</v>
      </c>
      <c r="AX122" s="73">
        <v>404</v>
      </c>
      <c r="AY122" s="73">
        <v>559.2</v>
      </c>
      <c r="AZ122" s="73">
        <v>353.6</v>
      </c>
      <c r="BA122" s="73">
        <v>186.4</v>
      </c>
      <c r="BB122" s="73">
        <v>784</v>
      </c>
      <c r="BC122" s="73">
        <v>584</v>
      </c>
      <c r="BD122" s="73">
        <v>694.4</v>
      </c>
      <c r="BE122" s="73">
        <v>740</v>
      </c>
      <c r="BF122" s="73">
        <v>273.6</v>
      </c>
      <c r="BG122" s="73">
        <v>417.6</v>
      </c>
      <c r="BH122" s="73">
        <v>140.8</v>
      </c>
      <c r="BI122" s="73">
        <v>1376.8</v>
      </c>
      <c r="BJ122" s="73">
        <v>1064</v>
      </c>
      <c r="BK122" s="73">
        <v>400</v>
      </c>
      <c r="BL122" s="73">
        <v>576</v>
      </c>
      <c r="BM122" s="73">
        <v>1194.4</v>
      </c>
      <c r="BN122" s="73">
        <v>476.8</v>
      </c>
      <c r="BO122" s="73">
        <v>240.8</v>
      </c>
      <c r="BP122" s="73">
        <v>580.8</v>
      </c>
      <c r="BQ122" s="73">
        <v>404</v>
      </c>
      <c r="BR122" s="73">
        <v>652.8</v>
      </c>
      <c r="BS122" s="73">
        <v>242.4</v>
      </c>
      <c r="BT122" s="73">
        <v>764</v>
      </c>
      <c r="BU122" s="73">
        <v>122.4</v>
      </c>
      <c r="BV122" s="73">
        <v>2372.8</v>
      </c>
      <c r="BW122" s="73">
        <v>68.8</v>
      </c>
      <c r="BX122" s="73">
        <v>453.6</v>
      </c>
      <c r="BY122" s="73">
        <v>677.6</v>
      </c>
      <c r="BZ122" s="73">
        <v>256.8</v>
      </c>
      <c r="CA122" s="73">
        <v>20.8</v>
      </c>
      <c r="CB122" s="73">
        <v>672.8</v>
      </c>
      <c r="CC122" s="73">
        <v>267.2</v>
      </c>
      <c r="CD122" s="73">
        <v>1496.8</v>
      </c>
      <c r="CE122" s="73">
        <v>432.8</v>
      </c>
      <c r="CF122" s="73">
        <v>596</v>
      </c>
      <c r="CG122" s="73">
        <v>1125.6</v>
      </c>
      <c r="CH122" s="73">
        <v>267.2</v>
      </c>
      <c r="CI122" s="375">
        <v>0.00020952979608941208</v>
      </c>
      <c r="CJ122" s="2" t="s">
        <v>351</v>
      </c>
      <c r="CK122" s="595"/>
      <c r="CL122" s="44" t="s">
        <v>102</v>
      </c>
      <c r="CN122" s="294">
        <v>122</v>
      </c>
    </row>
    <row r="123" spans="1:92" ht="12.75">
      <c r="A123" s="281" t="s">
        <v>89</v>
      </c>
      <c r="B123" s="73">
        <v>24641</v>
      </c>
      <c r="C123" s="73">
        <v>2537</v>
      </c>
      <c r="D123" s="73">
        <v>245</v>
      </c>
      <c r="E123" s="73">
        <v>819</v>
      </c>
      <c r="F123" s="73">
        <v>1979</v>
      </c>
      <c r="G123" s="73">
        <v>1778</v>
      </c>
      <c r="H123" s="73">
        <v>1602</v>
      </c>
      <c r="I123" s="73">
        <v>4680</v>
      </c>
      <c r="J123" s="73">
        <v>1375</v>
      </c>
      <c r="K123" s="73">
        <v>3919</v>
      </c>
      <c r="L123" s="73">
        <v>3600</v>
      </c>
      <c r="M123" s="73">
        <v>79</v>
      </c>
      <c r="N123" s="73">
        <v>35</v>
      </c>
      <c r="O123" s="73">
        <v>1607</v>
      </c>
      <c r="P123" s="73">
        <v>386</v>
      </c>
      <c r="Q123" s="74">
        <v>913</v>
      </c>
      <c r="R123" s="283">
        <v>448</v>
      </c>
      <c r="S123" s="283">
        <v>577</v>
      </c>
      <c r="T123" s="283">
        <v>425</v>
      </c>
      <c r="U123" s="283">
        <v>182</v>
      </c>
      <c r="V123" s="283">
        <v>819</v>
      </c>
      <c r="W123" s="283">
        <v>584</v>
      </c>
      <c r="X123" s="283">
        <v>932</v>
      </c>
      <c r="Y123" s="283">
        <v>320</v>
      </c>
      <c r="Z123" s="283">
        <v>485</v>
      </c>
      <c r="AA123" s="283">
        <v>184</v>
      </c>
      <c r="AB123" s="283">
        <v>1120</v>
      </c>
      <c r="AC123" s="283">
        <v>386</v>
      </c>
      <c r="AD123" s="283">
        <v>1115</v>
      </c>
      <c r="AE123" s="283">
        <v>1979</v>
      </c>
      <c r="AF123" s="283">
        <v>2137</v>
      </c>
      <c r="AG123" s="283">
        <v>950</v>
      </c>
      <c r="AH123" s="283">
        <v>269</v>
      </c>
      <c r="AI123" s="283">
        <v>648</v>
      </c>
      <c r="AJ123" s="283">
        <v>241</v>
      </c>
      <c r="AK123" s="283">
        <v>910</v>
      </c>
      <c r="AL123" s="283">
        <v>2580</v>
      </c>
      <c r="AM123" s="283">
        <v>79</v>
      </c>
      <c r="AN123" s="283">
        <v>446</v>
      </c>
      <c r="AO123" s="283">
        <v>756</v>
      </c>
      <c r="AP123" s="283">
        <v>245</v>
      </c>
      <c r="AQ123" s="283">
        <v>35</v>
      </c>
      <c r="AR123" s="283">
        <v>695</v>
      </c>
      <c r="AS123" s="283">
        <v>1668</v>
      </c>
      <c r="AT123" s="283">
        <v>481</v>
      </c>
      <c r="AU123" s="283">
        <v>685</v>
      </c>
      <c r="AV123" s="345">
        <v>1347</v>
      </c>
      <c r="AW123" s="73">
        <v>913</v>
      </c>
      <c r="AX123" s="73">
        <v>448</v>
      </c>
      <c r="AY123" s="73">
        <v>577</v>
      </c>
      <c r="AZ123" s="73">
        <v>425</v>
      </c>
      <c r="BA123" s="73">
        <v>182</v>
      </c>
      <c r="BB123" s="73">
        <v>819</v>
      </c>
      <c r="BC123" s="73">
        <v>584</v>
      </c>
      <c r="BD123" s="73">
        <v>754</v>
      </c>
      <c r="BE123" s="73">
        <v>932</v>
      </c>
      <c r="BF123" s="73">
        <v>320</v>
      </c>
      <c r="BG123" s="73">
        <v>485</v>
      </c>
      <c r="BH123" s="73">
        <v>184</v>
      </c>
      <c r="BI123" s="73">
        <v>1120</v>
      </c>
      <c r="BJ123" s="73">
        <v>1115</v>
      </c>
      <c r="BK123" s="73">
        <v>365</v>
      </c>
      <c r="BL123" s="73">
        <v>634</v>
      </c>
      <c r="BM123" s="73">
        <v>1138</v>
      </c>
      <c r="BN123" s="73">
        <v>601</v>
      </c>
      <c r="BO123" s="73">
        <v>269</v>
      </c>
      <c r="BP123" s="73">
        <v>624</v>
      </c>
      <c r="BQ123" s="73">
        <v>505</v>
      </c>
      <c r="BR123" s="73">
        <v>648</v>
      </c>
      <c r="BS123" s="73">
        <v>241</v>
      </c>
      <c r="BT123" s="73">
        <v>910</v>
      </c>
      <c r="BU123" s="73">
        <v>141</v>
      </c>
      <c r="BV123" s="73">
        <v>2580</v>
      </c>
      <c r="BW123" s="73">
        <v>79</v>
      </c>
      <c r="BX123" s="73">
        <v>446</v>
      </c>
      <c r="BY123" s="73">
        <v>756</v>
      </c>
      <c r="BZ123" s="73">
        <v>245</v>
      </c>
      <c r="CA123" s="73">
        <v>35</v>
      </c>
      <c r="CB123" s="73">
        <v>695</v>
      </c>
      <c r="CC123" s="73">
        <v>304</v>
      </c>
      <c r="CD123" s="73">
        <v>1668</v>
      </c>
      <c r="CE123" s="73">
        <v>481</v>
      </c>
      <c r="CF123" s="73">
        <v>685</v>
      </c>
      <c r="CG123" s="73">
        <v>1347</v>
      </c>
      <c r="CH123" s="73">
        <v>386</v>
      </c>
      <c r="CI123" s="375">
        <v>0.00014806156243911943</v>
      </c>
      <c r="CJ123" s="2" t="s">
        <v>351</v>
      </c>
      <c r="CK123" s="595"/>
      <c r="CL123" s="44" t="s">
        <v>102</v>
      </c>
      <c r="CN123" s="294">
        <v>123</v>
      </c>
    </row>
    <row r="124" spans="1:92" ht="12.75">
      <c r="A124" s="281" t="s">
        <v>90</v>
      </c>
      <c r="B124" s="73">
        <v>26000</v>
      </c>
      <c r="C124" s="73">
        <v>2748.3333333333335</v>
      </c>
      <c r="D124" s="73">
        <v>314.16666666666663</v>
      </c>
      <c r="E124" s="73">
        <v>927.5</v>
      </c>
      <c r="F124" s="73">
        <v>2060</v>
      </c>
      <c r="G124" s="73">
        <v>1918.3333333333337</v>
      </c>
      <c r="H124" s="73">
        <v>1479.1666666666667</v>
      </c>
      <c r="I124" s="73">
        <v>4922.5</v>
      </c>
      <c r="J124" s="73">
        <v>1450</v>
      </c>
      <c r="K124" s="73">
        <v>4236.666666666668</v>
      </c>
      <c r="L124" s="73">
        <v>3812.5</v>
      </c>
      <c r="M124" s="73">
        <v>92.5</v>
      </c>
      <c r="N124" s="73">
        <v>19.166666666666664</v>
      </c>
      <c r="O124" s="73">
        <v>1565</v>
      </c>
      <c r="P124" s="73">
        <v>454.1666666666666</v>
      </c>
      <c r="Q124" s="74">
        <v>789.1666666666665</v>
      </c>
      <c r="R124" s="283">
        <v>441.66666666666674</v>
      </c>
      <c r="S124" s="283">
        <v>575.8333333333333</v>
      </c>
      <c r="T124" s="283">
        <v>486.6666666666666</v>
      </c>
      <c r="U124" s="283">
        <v>228.33333333333334</v>
      </c>
      <c r="V124" s="283">
        <v>927.5</v>
      </c>
      <c r="W124" s="283">
        <v>554.1666666666667</v>
      </c>
      <c r="X124" s="283">
        <v>910.8333333333333</v>
      </c>
      <c r="Y124" s="283">
        <v>370.8333333333333</v>
      </c>
      <c r="Z124" s="283">
        <v>515</v>
      </c>
      <c r="AA124" s="283">
        <v>242.5</v>
      </c>
      <c r="AB124" s="283">
        <v>1125</v>
      </c>
      <c r="AC124" s="283">
        <v>454.1666666666666</v>
      </c>
      <c r="AD124" s="283">
        <v>1173.3333333333335</v>
      </c>
      <c r="AE124" s="283">
        <v>2060</v>
      </c>
      <c r="AF124" s="283">
        <v>2170</v>
      </c>
      <c r="AG124" s="283">
        <v>963.3333333333333</v>
      </c>
      <c r="AH124" s="283">
        <v>307.5</v>
      </c>
      <c r="AI124" s="283">
        <v>782.5</v>
      </c>
      <c r="AJ124" s="283">
        <v>248.33333333333334</v>
      </c>
      <c r="AK124" s="283">
        <v>976.6666666666666</v>
      </c>
      <c r="AL124" s="283">
        <v>2705.8333333333335</v>
      </c>
      <c r="AM124" s="283">
        <v>92.5</v>
      </c>
      <c r="AN124" s="283">
        <v>435</v>
      </c>
      <c r="AO124" s="283">
        <v>763.3333333333334</v>
      </c>
      <c r="AP124" s="283">
        <v>314.16666666666663</v>
      </c>
      <c r="AQ124" s="283">
        <v>19.166666666666664</v>
      </c>
      <c r="AR124" s="283">
        <v>860.8333333333333</v>
      </c>
      <c r="AS124" s="283">
        <v>1879.1666666666663</v>
      </c>
      <c r="AT124" s="283">
        <v>516.6666666666666</v>
      </c>
      <c r="AU124" s="283">
        <v>720</v>
      </c>
      <c r="AV124" s="345">
        <v>1390</v>
      </c>
      <c r="AW124" s="73">
        <v>789.1666666666665</v>
      </c>
      <c r="AX124" s="73">
        <v>441.66666666666674</v>
      </c>
      <c r="AY124" s="73">
        <v>575.8333333333333</v>
      </c>
      <c r="AZ124" s="73">
        <v>486.6666666666666</v>
      </c>
      <c r="BA124" s="73">
        <v>228.33333333333334</v>
      </c>
      <c r="BB124" s="73">
        <v>927.5</v>
      </c>
      <c r="BC124" s="73">
        <v>554.1666666666667</v>
      </c>
      <c r="BD124" s="73">
        <v>755.8333333333334</v>
      </c>
      <c r="BE124" s="73">
        <v>910.8333333333333</v>
      </c>
      <c r="BF124" s="73">
        <v>370.8333333333333</v>
      </c>
      <c r="BG124" s="73">
        <v>515</v>
      </c>
      <c r="BH124" s="73">
        <v>242.5</v>
      </c>
      <c r="BI124" s="73">
        <v>1125</v>
      </c>
      <c r="BJ124" s="73">
        <v>1173.3333333333335</v>
      </c>
      <c r="BK124" s="73">
        <v>412.5</v>
      </c>
      <c r="BL124" s="73">
        <v>626.6666666666667</v>
      </c>
      <c r="BM124" s="73">
        <v>1130.8333333333335</v>
      </c>
      <c r="BN124" s="73">
        <v>594.1666666666666</v>
      </c>
      <c r="BO124" s="73">
        <v>307.5</v>
      </c>
      <c r="BP124" s="73">
        <v>710</v>
      </c>
      <c r="BQ124" s="73">
        <v>541.6666666666666</v>
      </c>
      <c r="BR124" s="73">
        <v>782.5</v>
      </c>
      <c r="BS124" s="73">
        <v>248.33333333333334</v>
      </c>
      <c r="BT124" s="73">
        <v>976.6666666666666</v>
      </c>
      <c r="BU124" s="73">
        <v>124.16666666666669</v>
      </c>
      <c r="BV124" s="73">
        <v>2705.8333333333335</v>
      </c>
      <c r="BW124" s="73">
        <v>92.5</v>
      </c>
      <c r="BX124" s="73">
        <v>435</v>
      </c>
      <c r="BY124" s="73">
        <v>763.3333333333334</v>
      </c>
      <c r="BZ124" s="73">
        <v>314.16666666666663</v>
      </c>
      <c r="CA124" s="73">
        <v>19.166666666666664</v>
      </c>
      <c r="CB124" s="73">
        <v>860.8333333333333</v>
      </c>
      <c r="CC124" s="73">
        <v>297.5</v>
      </c>
      <c r="CD124" s="73">
        <v>1879.1666666666663</v>
      </c>
      <c r="CE124" s="73">
        <v>516.6666666666666</v>
      </c>
      <c r="CF124" s="73">
        <v>720</v>
      </c>
      <c r="CG124" s="73">
        <v>1390</v>
      </c>
      <c r="CH124" s="73">
        <v>454.1666666666666</v>
      </c>
      <c r="CI124" s="375">
        <v>0.00014037057832678272</v>
      </c>
      <c r="CJ124" s="2" t="s">
        <v>351</v>
      </c>
      <c r="CK124" s="595"/>
      <c r="CL124" s="44" t="s">
        <v>102</v>
      </c>
      <c r="CN124" s="294">
        <v>124</v>
      </c>
    </row>
    <row r="125" spans="1:92" ht="12.75">
      <c r="A125" s="281" t="s">
        <v>42</v>
      </c>
      <c r="B125" s="19">
        <v>30656</v>
      </c>
      <c r="C125" s="19">
        <v>3156.666666666667</v>
      </c>
      <c r="D125" s="19">
        <v>333.83333333333337</v>
      </c>
      <c r="E125" s="19">
        <v>1006.5</v>
      </c>
      <c r="F125" s="19">
        <v>2315</v>
      </c>
      <c r="G125" s="19">
        <v>2308.666666666667</v>
      </c>
      <c r="H125" s="19">
        <v>1833.8333333333335</v>
      </c>
      <c r="I125" s="19">
        <v>6165.5</v>
      </c>
      <c r="J125" s="19">
        <v>1528</v>
      </c>
      <c r="K125" s="19">
        <v>4351.333333333332</v>
      </c>
      <c r="L125" s="19">
        <v>4908.5</v>
      </c>
      <c r="M125" s="19">
        <v>109.5</v>
      </c>
      <c r="N125" s="19">
        <v>28.833333333333332</v>
      </c>
      <c r="O125" s="19">
        <v>2198</v>
      </c>
      <c r="P125" s="19">
        <v>411.83333333333337</v>
      </c>
      <c r="Q125" s="52">
        <v>958.8333333333335</v>
      </c>
      <c r="R125" s="283">
        <v>547.3333333333334</v>
      </c>
      <c r="S125" s="283">
        <v>657.1666666666667</v>
      </c>
      <c r="T125" s="283">
        <v>492.3333333333334</v>
      </c>
      <c r="U125" s="283">
        <v>280.6666666666667</v>
      </c>
      <c r="V125" s="283">
        <v>1006.5</v>
      </c>
      <c r="W125" s="283">
        <v>1065.8333333333335</v>
      </c>
      <c r="X125" s="283">
        <v>1154.1666666666665</v>
      </c>
      <c r="Y125" s="283">
        <v>429.1666666666667</v>
      </c>
      <c r="Z125" s="283">
        <v>750</v>
      </c>
      <c r="AA125" s="283">
        <v>240.5</v>
      </c>
      <c r="AB125" s="283">
        <v>1782</v>
      </c>
      <c r="AC125" s="283">
        <v>411.83333333333337</v>
      </c>
      <c r="AD125" s="283">
        <v>1332.6666666666665</v>
      </c>
      <c r="AE125" s="283">
        <v>2315</v>
      </c>
      <c r="AF125" s="283">
        <v>3099</v>
      </c>
      <c r="AG125" s="283">
        <v>1035.6666666666667</v>
      </c>
      <c r="AH125" s="283">
        <v>374.5</v>
      </c>
      <c r="AI125" s="283">
        <v>883.5</v>
      </c>
      <c r="AJ125" s="283">
        <v>327.6666666666667</v>
      </c>
      <c r="AK125" s="283">
        <v>1030.3333333333333</v>
      </c>
      <c r="AL125" s="283">
        <v>2712.166666666666</v>
      </c>
      <c r="AM125" s="283">
        <v>109.5</v>
      </c>
      <c r="AN125" s="283">
        <v>475</v>
      </c>
      <c r="AO125" s="283">
        <v>897.6666666666667</v>
      </c>
      <c r="AP125" s="283">
        <v>333.83333333333337</v>
      </c>
      <c r="AQ125" s="283">
        <v>28.833333333333332</v>
      </c>
      <c r="AR125" s="283">
        <v>972.1666666666667</v>
      </c>
      <c r="AS125" s="283">
        <v>1989.8333333333335</v>
      </c>
      <c r="AT125" s="283">
        <v>695.3333333333334</v>
      </c>
      <c r="AU125" s="283">
        <v>774</v>
      </c>
      <c r="AV125" s="345">
        <v>1493</v>
      </c>
      <c r="AW125" s="19">
        <v>958.8333333333335</v>
      </c>
      <c r="AX125" s="19">
        <v>547.3333333333334</v>
      </c>
      <c r="AY125" s="19">
        <v>657.1666666666667</v>
      </c>
      <c r="AZ125" s="19">
        <v>492.3333333333334</v>
      </c>
      <c r="BA125" s="19">
        <v>280.6666666666667</v>
      </c>
      <c r="BB125" s="19">
        <v>1006.5</v>
      </c>
      <c r="BC125" s="19">
        <v>1065.8333333333335</v>
      </c>
      <c r="BD125" s="19">
        <v>882.1666666666666</v>
      </c>
      <c r="BE125" s="19">
        <v>1154.1666666666665</v>
      </c>
      <c r="BF125" s="19">
        <v>429.1666666666667</v>
      </c>
      <c r="BG125" s="19">
        <v>750</v>
      </c>
      <c r="BH125" s="19">
        <v>240.5</v>
      </c>
      <c r="BI125" s="19">
        <v>1782</v>
      </c>
      <c r="BJ125" s="19">
        <v>1332.6666666666665</v>
      </c>
      <c r="BK125" s="19">
        <v>1099.5</v>
      </c>
      <c r="BL125" s="19">
        <v>765.3333333333334</v>
      </c>
      <c r="BM125" s="19">
        <v>1234.1666666666665</v>
      </c>
      <c r="BN125" s="19">
        <v>649.8333333333333</v>
      </c>
      <c r="BO125" s="19">
        <v>374.5</v>
      </c>
      <c r="BP125" s="19">
        <v>783</v>
      </c>
      <c r="BQ125" s="19">
        <v>484.33333333333337</v>
      </c>
      <c r="BR125" s="19">
        <v>883.5</v>
      </c>
      <c r="BS125" s="19">
        <v>327.6666666666667</v>
      </c>
      <c r="BT125" s="19">
        <v>1030.3333333333333</v>
      </c>
      <c r="BU125" s="19">
        <v>170.83333333333334</v>
      </c>
      <c r="BV125" s="19">
        <v>2712.166666666666</v>
      </c>
      <c r="BW125" s="19">
        <v>109.5</v>
      </c>
      <c r="BX125" s="19">
        <v>475</v>
      </c>
      <c r="BY125" s="19">
        <v>897.6666666666667</v>
      </c>
      <c r="BZ125" s="19">
        <v>333.83333333333337</v>
      </c>
      <c r="CA125" s="19">
        <v>28.833333333333332</v>
      </c>
      <c r="CB125" s="19">
        <v>972.1666666666667</v>
      </c>
      <c r="CC125" s="19">
        <v>380.5</v>
      </c>
      <c r="CD125" s="19">
        <v>1989.8333333333335</v>
      </c>
      <c r="CE125" s="19">
        <v>695.3333333333334</v>
      </c>
      <c r="CF125" s="19">
        <v>774</v>
      </c>
      <c r="CG125" s="19">
        <v>1493</v>
      </c>
      <c r="CH125" s="19">
        <v>411.83333333333337</v>
      </c>
      <c r="CI125" s="375">
        <v>0.0003138298540063519</v>
      </c>
      <c r="CJ125" s="2" t="s">
        <v>351</v>
      </c>
      <c r="CK125" s="595"/>
      <c r="CL125" s="44" t="s">
        <v>102</v>
      </c>
      <c r="CN125" s="294">
        <v>125</v>
      </c>
    </row>
    <row r="126" spans="1:92" ht="12.75">
      <c r="A126" s="281" t="s">
        <v>43</v>
      </c>
      <c r="B126" s="19">
        <v>36797</v>
      </c>
      <c r="C126" s="19">
        <v>3199</v>
      </c>
      <c r="D126" s="19">
        <v>414</v>
      </c>
      <c r="E126" s="19">
        <v>932</v>
      </c>
      <c r="F126" s="19">
        <v>2722</v>
      </c>
      <c r="G126" s="19">
        <v>2480</v>
      </c>
      <c r="H126" s="19">
        <v>3033</v>
      </c>
      <c r="I126" s="19">
        <v>8098</v>
      </c>
      <c r="J126" s="19">
        <v>1442</v>
      </c>
      <c r="K126" s="19">
        <v>4562</v>
      </c>
      <c r="L126" s="19">
        <v>6467</v>
      </c>
      <c r="M126" s="19">
        <v>68</v>
      </c>
      <c r="N126" s="19">
        <v>59</v>
      </c>
      <c r="O126" s="19">
        <v>3057</v>
      </c>
      <c r="P126" s="19">
        <v>264</v>
      </c>
      <c r="Q126" s="52">
        <v>2174</v>
      </c>
      <c r="R126" s="283">
        <v>549</v>
      </c>
      <c r="S126" s="283">
        <v>657</v>
      </c>
      <c r="T126" s="283">
        <v>487</v>
      </c>
      <c r="U126" s="283">
        <v>218</v>
      </c>
      <c r="V126" s="283">
        <v>932</v>
      </c>
      <c r="W126" s="283">
        <v>1710</v>
      </c>
      <c r="X126" s="283">
        <v>1153</v>
      </c>
      <c r="Y126" s="283">
        <v>400</v>
      </c>
      <c r="Z126" s="283">
        <v>787</v>
      </c>
      <c r="AA126" s="283">
        <v>253</v>
      </c>
      <c r="AB126" s="283">
        <v>3245</v>
      </c>
      <c r="AC126" s="283">
        <v>264</v>
      </c>
      <c r="AD126" s="283">
        <v>1384</v>
      </c>
      <c r="AE126" s="283">
        <v>2722</v>
      </c>
      <c r="AF126" s="283">
        <v>4679</v>
      </c>
      <c r="AG126" s="283">
        <v>955</v>
      </c>
      <c r="AH126" s="283">
        <v>410</v>
      </c>
      <c r="AI126" s="283">
        <v>891</v>
      </c>
      <c r="AJ126" s="283">
        <v>310</v>
      </c>
      <c r="AK126" s="283">
        <v>1045</v>
      </c>
      <c r="AL126" s="283">
        <v>2923</v>
      </c>
      <c r="AM126" s="283">
        <v>68</v>
      </c>
      <c r="AN126" s="283">
        <v>690</v>
      </c>
      <c r="AO126" s="283">
        <v>1111</v>
      </c>
      <c r="AP126" s="283">
        <v>414</v>
      </c>
      <c r="AQ126" s="283">
        <v>59</v>
      </c>
      <c r="AR126" s="283">
        <v>1001</v>
      </c>
      <c r="AS126" s="283">
        <v>1996</v>
      </c>
      <c r="AT126" s="283">
        <v>878</v>
      </c>
      <c r="AU126" s="283">
        <v>888</v>
      </c>
      <c r="AV126" s="345">
        <v>1544</v>
      </c>
      <c r="AW126" s="19">
        <v>2174</v>
      </c>
      <c r="AX126" s="19">
        <v>549</v>
      </c>
      <c r="AY126" s="19">
        <v>657</v>
      </c>
      <c r="AZ126" s="19">
        <v>487</v>
      </c>
      <c r="BA126" s="19">
        <v>218</v>
      </c>
      <c r="BB126" s="19">
        <v>932</v>
      </c>
      <c r="BC126" s="19">
        <v>1710</v>
      </c>
      <c r="BD126" s="19">
        <v>965</v>
      </c>
      <c r="BE126" s="19">
        <v>1153</v>
      </c>
      <c r="BF126" s="19">
        <v>400</v>
      </c>
      <c r="BG126" s="19">
        <v>787</v>
      </c>
      <c r="BH126" s="19">
        <v>253</v>
      </c>
      <c r="BI126" s="19">
        <v>3245</v>
      </c>
      <c r="BJ126" s="19">
        <v>1384</v>
      </c>
      <c r="BK126" s="19">
        <v>1280</v>
      </c>
      <c r="BL126" s="19">
        <v>1638</v>
      </c>
      <c r="BM126" s="19">
        <v>1761</v>
      </c>
      <c r="BN126" s="19">
        <v>807</v>
      </c>
      <c r="BO126" s="19">
        <v>410</v>
      </c>
      <c r="BP126" s="19">
        <v>950</v>
      </c>
      <c r="BQ126" s="19">
        <v>438</v>
      </c>
      <c r="BR126" s="19">
        <v>891</v>
      </c>
      <c r="BS126" s="19">
        <v>310</v>
      </c>
      <c r="BT126" s="19">
        <v>1045</v>
      </c>
      <c r="BU126" s="19">
        <v>165</v>
      </c>
      <c r="BV126" s="19">
        <v>2923</v>
      </c>
      <c r="BW126" s="19">
        <v>68</v>
      </c>
      <c r="BX126" s="19">
        <v>690</v>
      </c>
      <c r="BY126" s="19">
        <v>1111</v>
      </c>
      <c r="BZ126" s="19">
        <v>414</v>
      </c>
      <c r="CA126" s="19">
        <v>59</v>
      </c>
      <c r="CB126" s="19">
        <v>1001</v>
      </c>
      <c r="CC126" s="19">
        <v>352</v>
      </c>
      <c r="CD126" s="19">
        <v>1996</v>
      </c>
      <c r="CE126" s="19">
        <v>878</v>
      </c>
      <c r="CF126" s="19">
        <v>888</v>
      </c>
      <c r="CG126" s="19">
        <v>1544</v>
      </c>
      <c r="CH126" s="19">
        <v>264</v>
      </c>
      <c r="CI126" s="375">
        <v>0.0003758234956006544</v>
      </c>
      <c r="CJ126" s="2" t="s">
        <v>351</v>
      </c>
      <c r="CK126" s="595"/>
      <c r="CL126" s="44" t="s">
        <v>102</v>
      </c>
      <c r="CN126" s="294">
        <v>126</v>
      </c>
    </row>
    <row r="127" spans="1:92" ht="12.75">
      <c r="A127" s="281" t="s">
        <v>44</v>
      </c>
      <c r="B127" s="19">
        <v>37272</v>
      </c>
      <c r="C127" s="19">
        <v>2997</v>
      </c>
      <c r="D127" s="19">
        <v>308</v>
      </c>
      <c r="E127" s="19">
        <v>877</v>
      </c>
      <c r="F127" s="19">
        <v>2347</v>
      </c>
      <c r="G127" s="19">
        <v>2211</v>
      </c>
      <c r="H127" s="19">
        <v>2736</v>
      </c>
      <c r="I127" s="19">
        <v>9189</v>
      </c>
      <c r="J127" s="19">
        <v>1413</v>
      </c>
      <c r="K127" s="19">
        <v>4973</v>
      </c>
      <c r="L127" s="19">
        <v>7039</v>
      </c>
      <c r="M127" s="19">
        <v>70</v>
      </c>
      <c r="N127" s="19">
        <v>29</v>
      </c>
      <c r="O127" s="19">
        <v>2793</v>
      </c>
      <c r="P127" s="19">
        <v>290</v>
      </c>
      <c r="Q127" s="52">
        <v>1937</v>
      </c>
      <c r="R127" s="283">
        <v>530</v>
      </c>
      <c r="S127" s="283">
        <v>677</v>
      </c>
      <c r="T127" s="283">
        <v>436</v>
      </c>
      <c r="U127" s="283">
        <v>202</v>
      </c>
      <c r="V127" s="283">
        <v>877</v>
      </c>
      <c r="W127" s="283">
        <v>1331</v>
      </c>
      <c r="X127" s="283">
        <v>1058</v>
      </c>
      <c r="Y127" s="283">
        <v>440</v>
      </c>
      <c r="Z127" s="283">
        <v>558</v>
      </c>
      <c r="AA127" s="283">
        <v>189</v>
      </c>
      <c r="AB127" s="283">
        <v>4251</v>
      </c>
      <c r="AC127" s="283">
        <v>290</v>
      </c>
      <c r="AD127" s="283">
        <v>1350</v>
      </c>
      <c r="AE127" s="283">
        <v>2347</v>
      </c>
      <c r="AF127" s="283">
        <v>5500</v>
      </c>
      <c r="AG127" s="283">
        <v>977</v>
      </c>
      <c r="AH127" s="283">
        <v>358</v>
      </c>
      <c r="AI127" s="283">
        <v>758</v>
      </c>
      <c r="AJ127" s="283">
        <v>269</v>
      </c>
      <c r="AK127" s="283">
        <v>998</v>
      </c>
      <c r="AL127" s="283">
        <v>3205</v>
      </c>
      <c r="AM127" s="283">
        <v>70</v>
      </c>
      <c r="AN127" s="283">
        <v>785</v>
      </c>
      <c r="AO127" s="283">
        <v>1228</v>
      </c>
      <c r="AP127" s="283">
        <v>308</v>
      </c>
      <c r="AQ127" s="283">
        <v>29</v>
      </c>
      <c r="AR127" s="283">
        <v>941</v>
      </c>
      <c r="AS127" s="283">
        <v>2225</v>
      </c>
      <c r="AT127" s="283">
        <v>659</v>
      </c>
      <c r="AU127" s="283">
        <v>1017</v>
      </c>
      <c r="AV127" s="345">
        <v>1472</v>
      </c>
      <c r="AW127" s="19">
        <v>1937</v>
      </c>
      <c r="AX127" s="19">
        <v>530</v>
      </c>
      <c r="AY127" s="19">
        <v>677</v>
      </c>
      <c r="AZ127" s="19">
        <v>436</v>
      </c>
      <c r="BA127" s="19">
        <v>202</v>
      </c>
      <c r="BB127" s="19">
        <v>877</v>
      </c>
      <c r="BC127" s="19">
        <v>1331</v>
      </c>
      <c r="BD127" s="19">
        <v>944</v>
      </c>
      <c r="BE127" s="19">
        <v>1058</v>
      </c>
      <c r="BF127" s="19">
        <v>440</v>
      </c>
      <c r="BG127" s="19">
        <v>558</v>
      </c>
      <c r="BH127" s="19">
        <v>189</v>
      </c>
      <c r="BI127" s="19">
        <v>4251</v>
      </c>
      <c r="BJ127" s="19">
        <v>1350</v>
      </c>
      <c r="BK127" s="19">
        <v>1208</v>
      </c>
      <c r="BL127" s="19">
        <v>1786</v>
      </c>
      <c r="BM127" s="19">
        <v>2506</v>
      </c>
      <c r="BN127" s="19">
        <v>629</v>
      </c>
      <c r="BO127" s="19">
        <v>358</v>
      </c>
      <c r="BP127" s="19">
        <v>774</v>
      </c>
      <c r="BQ127" s="19">
        <v>462</v>
      </c>
      <c r="BR127" s="19">
        <v>758</v>
      </c>
      <c r="BS127" s="19">
        <v>269</v>
      </c>
      <c r="BT127" s="19">
        <v>998</v>
      </c>
      <c r="BU127" s="19">
        <v>132</v>
      </c>
      <c r="BV127" s="19">
        <v>3205</v>
      </c>
      <c r="BW127" s="19">
        <v>70</v>
      </c>
      <c r="BX127" s="19">
        <v>785</v>
      </c>
      <c r="BY127" s="19">
        <v>1228</v>
      </c>
      <c r="BZ127" s="19">
        <v>308</v>
      </c>
      <c r="CA127" s="19">
        <v>29</v>
      </c>
      <c r="CB127" s="19">
        <v>941</v>
      </c>
      <c r="CC127" s="19">
        <v>383</v>
      </c>
      <c r="CD127" s="19">
        <v>2225</v>
      </c>
      <c r="CE127" s="19">
        <v>659</v>
      </c>
      <c r="CF127" s="19">
        <v>1017</v>
      </c>
      <c r="CG127" s="19">
        <v>1472</v>
      </c>
      <c r="CH127" s="19">
        <v>290</v>
      </c>
      <c r="CI127" s="375">
        <v>0.00036025488032783196</v>
      </c>
      <c r="CJ127" s="2" t="s">
        <v>351</v>
      </c>
      <c r="CK127" s="595"/>
      <c r="CL127" s="44" t="s">
        <v>102</v>
      </c>
      <c r="CN127" s="294">
        <v>127</v>
      </c>
    </row>
    <row r="128" spans="1:92" ht="12.75">
      <c r="A128" s="281" t="s">
        <v>45</v>
      </c>
      <c r="B128" s="19">
        <v>32335</v>
      </c>
      <c r="C128" s="19">
        <v>2711</v>
      </c>
      <c r="D128" s="19">
        <v>287</v>
      </c>
      <c r="E128" s="19">
        <v>861</v>
      </c>
      <c r="F128" s="19">
        <v>2211</v>
      </c>
      <c r="G128" s="19">
        <v>2199</v>
      </c>
      <c r="H128" s="19">
        <v>2037</v>
      </c>
      <c r="I128" s="19">
        <v>7768</v>
      </c>
      <c r="J128" s="19">
        <v>1369</v>
      </c>
      <c r="K128" s="19">
        <v>4624</v>
      </c>
      <c r="L128" s="19">
        <v>5599</v>
      </c>
      <c r="M128" s="19">
        <v>104</v>
      </c>
      <c r="N128" s="19">
        <v>65</v>
      </c>
      <c r="O128" s="19">
        <v>2110</v>
      </c>
      <c r="P128" s="19">
        <v>390</v>
      </c>
      <c r="Q128" s="52">
        <v>1306</v>
      </c>
      <c r="R128" s="283">
        <v>495</v>
      </c>
      <c r="S128" s="283">
        <v>579</v>
      </c>
      <c r="T128" s="283">
        <v>398</v>
      </c>
      <c r="U128" s="283">
        <v>259</v>
      </c>
      <c r="V128" s="283">
        <v>861</v>
      </c>
      <c r="W128" s="283">
        <v>1034</v>
      </c>
      <c r="X128" s="283">
        <v>967</v>
      </c>
      <c r="Y128" s="283">
        <v>356</v>
      </c>
      <c r="Z128" s="283">
        <v>504</v>
      </c>
      <c r="AA128" s="283">
        <v>210</v>
      </c>
      <c r="AB128" s="283">
        <v>3014</v>
      </c>
      <c r="AC128" s="283">
        <v>390</v>
      </c>
      <c r="AD128" s="283">
        <v>1330</v>
      </c>
      <c r="AE128" s="283">
        <v>2211</v>
      </c>
      <c r="AF128" s="283">
        <v>4647</v>
      </c>
      <c r="AG128" s="283">
        <v>971</v>
      </c>
      <c r="AH128" s="283">
        <v>320</v>
      </c>
      <c r="AI128" s="283">
        <v>758</v>
      </c>
      <c r="AJ128" s="283">
        <v>236</v>
      </c>
      <c r="AK128" s="283">
        <v>920</v>
      </c>
      <c r="AL128" s="283">
        <v>3122</v>
      </c>
      <c r="AM128" s="283">
        <v>104</v>
      </c>
      <c r="AN128" s="283">
        <v>497</v>
      </c>
      <c r="AO128" s="283">
        <v>957</v>
      </c>
      <c r="AP128" s="283">
        <v>287</v>
      </c>
      <c r="AQ128" s="283">
        <v>65</v>
      </c>
      <c r="AR128" s="283">
        <v>824</v>
      </c>
      <c r="AS128" s="283">
        <v>1980</v>
      </c>
      <c r="AT128" s="283">
        <v>610</v>
      </c>
      <c r="AU128" s="283">
        <v>800</v>
      </c>
      <c r="AV128" s="345">
        <v>1323</v>
      </c>
      <c r="AW128" s="19">
        <v>1306</v>
      </c>
      <c r="AX128" s="19">
        <v>495</v>
      </c>
      <c r="AY128" s="19">
        <v>579</v>
      </c>
      <c r="AZ128" s="19">
        <v>398</v>
      </c>
      <c r="BA128" s="19">
        <v>259</v>
      </c>
      <c r="BB128" s="19">
        <v>861</v>
      </c>
      <c r="BC128" s="19">
        <v>1034</v>
      </c>
      <c r="BD128" s="19">
        <v>946</v>
      </c>
      <c r="BE128" s="19">
        <v>967</v>
      </c>
      <c r="BF128" s="19">
        <v>356</v>
      </c>
      <c r="BG128" s="19">
        <v>504</v>
      </c>
      <c r="BH128" s="19">
        <v>210</v>
      </c>
      <c r="BI128" s="19">
        <v>3014</v>
      </c>
      <c r="BJ128" s="19">
        <v>1330</v>
      </c>
      <c r="BK128" s="19">
        <v>993</v>
      </c>
      <c r="BL128" s="19">
        <v>1422</v>
      </c>
      <c r="BM128" s="19">
        <v>2232</v>
      </c>
      <c r="BN128" s="19">
        <v>534</v>
      </c>
      <c r="BO128" s="19">
        <v>320</v>
      </c>
      <c r="BP128" s="19">
        <v>731</v>
      </c>
      <c r="BQ128" s="19">
        <v>467</v>
      </c>
      <c r="BR128" s="19">
        <v>758</v>
      </c>
      <c r="BS128" s="19">
        <v>236</v>
      </c>
      <c r="BT128" s="19">
        <v>920</v>
      </c>
      <c r="BU128" s="19">
        <v>124</v>
      </c>
      <c r="BV128" s="19">
        <v>3122</v>
      </c>
      <c r="BW128" s="19">
        <v>104</v>
      </c>
      <c r="BX128" s="19">
        <v>497</v>
      </c>
      <c r="BY128" s="19">
        <v>957</v>
      </c>
      <c r="BZ128" s="19">
        <v>287</v>
      </c>
      <c r="CA128" s="19">
        <v>65</v>
      </c>
      <c r="CB128" s="19">
        <v>824</v>
      </c>
      <c r="CC128" s="19">
        <v>380</v>
      </c>
      <c r="CD128" s="19">
        <v>1980</v>
      </c>
      <c r="CE128" s="19">
        <v>610</v>
      </c>
      <c r="CF128" s="19">
        <v>800</v>
      </c>
      <c r="CG128" s="19">
        <v>1323</v>
      </c>
      <c r="CH128" s="19">
        <v>390</v>
      </c>
      <c r="CI128" s="375">
        <v>0.0007223722948978663</v>
      </c>
      <c r="CJ128" s="2" t="s">
        <v>351</v>
      </c>
      <c r="CK128" s="595"/>
      <c r="CL128" s="44" t="s">
        <v>102</v>
      </c>
      <c r="CN128" s="294">
        <v>128</v>
      </c>
    </row>
    <row r="129" spans="1:92" ht="12.75">
      <c r="A129" s="281" t="s">
        <v>46</v>
      </c>
      <c r="B129" s="19">
        <v>33371</v>
      </c>
      <c r="C129" s="19">
        <v>3310</v>
      </c>
      <c r="D129" s="19">
        <v>380</v>
      </c>
      <c r="E129" s="19">
        <v>1097</v>
      </c>
      <c r="F129" s="19">
        <v>2346</v>
      </c>
      <c r="G129" s="19">
        <v>2305</v>
      </c>
      <c r="H129" s="19">
        <v>2075</v>
      </c>
      <c r="I129" s="19">
        <v>7033</v>
      </c>
      <c r="J129" s="19">
        <v>1623</v>
      </c>
      <c r="K129" s="19">
        <v>5132</v>
      </c>
      <c r="L129" s="19">
        <v>5503</v>
      </c>
      <c r="M129" s="19">
        <v>106</v>
      </c>
      <c r="N129" s="19">
        <v>46</v>
      </c>
      <c r="O129" s="19">
        <v>1988</v>
      </c>
      <c r="P129" s="19">
        <v>427</v>
      </c>
      <c r="Q129" s="52">
        <v>1222</v>
      </c>
      <c r="R129" s="283">
        <v>545</v>
      </c>
      <c r="S129" s="283">
        <v>665</v>
      </c>
      <c r="T129" s="283">
        <v>513</v>
      </c>
      <c r="U129" s="283">
        <v>254</v>
      </c>
      <c r="V129" s="283">
        <v>1097</v>
      </c>
      <c r="W129" s="283">
        <v>766</v>
      </c>
      <c r="X129" s="283">
        <v>1111</v>
      </c>
      <c r="Y129" s="283">
        <v>464</v>
      </c>
      <c r="Z129" s="283">
        <v>613</v>
      </c>
      <c r="AA129" s="283">
        <v>241</v>
      </c>
      <c r="AB129" s="283">
        <v>2347</v>
      </c>
      <c r="AC129" s="283">
        <v>427</v>
      </c>
      <c r="AD129" s="283">
        <v>1380</v>
      </c>
      <c r="AE129" s="283">
        <v>2346</v>
      </c>
      <c r="AF129" s="283">
        <v>3618</v>
      </c>
      <c r="AG129" s="283">
        <v>1110</v>
      </c>
      <c r="AH129" s="283">
        <v>387</v>
      </c>
      <c r="AI129" s="283">
        <v>887</v>
      </c>
      <c r="AJ129" s="283">
        <v>308</v>
      </c>
      <c r="AK129" s="283">
        <v>1182</v>
      </c>
      <c r="AL129" s="283">
        <v>3321</v>
      </c>
      <c r="AM129" s="283">
        <v>106</v>
      </c>
      <c r="AN129" s="283">
        <v>557</v>
      </c>
      <c r="AO129" s="283">
        <v>1013</v>
      </c>
      <c r="AP129" s="283">
        <v>380</v>
      </c>
      <c r="AQ129" s="283">
        <v>46</v>
      </c>
      <c r="AR129" s="283">
        <v>1017</v>
      </c>
      <c r="AS129" s="283">
        <v>2256</v>
      </c>
      <c r="AT129" s="283">
        <v>671</v>
      </c>
      <c r="AU129" s="283">
        <v>865</v>
      </c>
      <c r="AV129" s="345">
        <v>1656</v>
      </c>
      <c r="AW129" s="19">
        <v>1222</v>
      </c>
      <c r="AX129" s="19">
        <v>545</v>
      </c>
      <c r="AY129" s="19">
        <v>665</v>
      </c>
      <c r="AZ129" s="19">
        <v>513</v>
      </c>
      <c r="BA129" s="19">
        <v>254</v>
      </c>
      <c r="BB129" s="19">
        <v>1097</v>
      </c>
      <c r="BC129" s="19">
        <v>766</v>
      </c>
      <c r="BD129" s="19">
        <v>917</v>
      </c>
      <c r="BE129" s="19">
        <v>1111</v>
      </c>
      <c r="BF129" s="19">
        <v>464</v>
      </c>
      <c r="BG129" s="19">
        <v>613</v>
      </c>
      <c r="BH129" s="19">
        <v>241</v>
      </c>
      <c r="BI129" s="19">
        <v>2347</v>
      </c>
      <c r="BJ129" s="19">
        <v>1380</v>
      </c>
      <c r="BK129" s="19">
        <v>744</v>
      </c>
      <c r="BL129" s="19">
        <v>1095</v>
      </c>
      <c r="BM129" s="19">
        <v>1779</v>
      </c>
      <c r="BN129" s="19">
        <v>626</v>
      </c>
      <c r="BO129" s="19">
        <v>387</v>
      </c>
      <c r="BP129" s="19">
        <v>803</v>
      </c>
      <c r="BQ129" s="19">
        <v>576</v>
      </c>
      <c r="BR129" s="19">
        <v>887</v>
      </c>
      <c r="BS129" s="19">
        <v>308</v>
      </c>
      <c r="BT129" s="19">
        <v>1182</v>
      </c>
      <c r="BU129" s="19">
        <v>174</v>
      </c>
      <c r="BV129" s="19">
        <v>3321</v>
      </c>
      <c r="BW129" s="19">
        <v>106</v>
      </c>
      <c r="BX129" s="19">
        <v>557</v>
      </c>
      <c r="BY129" s="19">
        <v>1013</v>
      </c>
      <c r="BZ129" s="19">
        <v>380</v>
      </c>
      <c r="CA129" s="19">
        <v>46</v>
      </c>
      <c r="CB129" s="19">
        <v>1017</v>
      </c>
      <c r="CC129" s="19">
        <v>360</v>
      </c>
      <c r="CD129" s="19">
        <v>2256</v>
      </c>
      <c r="CE129" s="19">
        <v>671</v>
      </c>
      <c r="CF129" s="19">
        <v>865</v>
      </c>
      <c r="CG129" s="19">
        <v>1656</v>
      </c>
      <c r="CH129" s="19">
        <v>427</v>
      </c>
      <c r="CI129" s="375">
        <v>0.00102781929258764</v>
      </c>
      <c r="CJ129" s="2" t="s">
        <v>351</v>
      </c>
      <c r="CK129" s="595"/>
      <c r="CL129" s="44" t="s">
        <v>102</v>
      </c>
      <c r="CN129" s="294">
        <v>129</v>
      </c>
    </row>
    <row r="130" spans="1:92" ht="12.75">
      <c r="A130" s="281" t="s">
        <v>47</v>
      </c>
      <c r="B130" s="19">
        <v>38261</v>
      </c>
      <c r="C130" s="19">
        <v>4075</v>
      </c>
      <c r="D130" s="19">
        <v>442</v>
      </c>
      <c r="E130" s="19">
        <v>1296</v>
      </c>
      <c r="F130" s="19">
        <v>2932</v>
      </c>
      <c r="G130" s="19">
        <v>2759</v>
      </c>
      <c r="H130" s="19">
        <v>2308</v>
      </c>
      <c r="I130" s="19">
        <v>7808</v>
      </c>
      <c r="J130" s="19">
        <v>1938</v>
      </c>
      <c r="K130" s="19">
        <v>6007</v>
      </c>
      <c r="L130" s="19">
        <v>5747</v>
      </c>
      <c r="M130" s="19">
        <v>132</v>
      </c>
      <c r="N130" s="19">
        <v>31</v>
      </c>
      <c r="O130" s="19">
        <v>2221</v>
      </c>
      <c r="P130" s="19">
        <v>565</v>
      </c>
      <c r="Q130" s="52">
        <v>1300</v>
      </c>
      <c r="R130" s="283">
        <v>635</v>
      </c>
      <c r="S130" s="283">
        <v>755</v>
      </c>
      <c r="T130" s="283">
        <v>566</v>
      </c>
      <c r="U130" s="283">
        <v>308</v>
      </c>
      <c r="V130" s="283">
        <v>1296</v>
      </c>
      <c r="W130" s="283">
        <v>867</v>
      </c>
      <c r="X130" s="283">
        <v>1453</v>
      </c>
      <c r="Y130" s="283">
        <v>564</v>
      </c>
      <c r="Z130" s="283">
        <v>706</v>
      </c>
      <c r="AA130" s="283">
        <v>273</v>
      </c>
      <c r="AB130" s="283">
        <v>2128</v>
      </c>
      <c r="AC130" s="283">
        <v>565</v>
      </c>
      <c r="AD130" s="283">
        <v>1658</v>
      </c>
      <c r="AE130" s="283">
        <v>2932</v>
      </c>
      <c r="AF130" s="283">
        <v>3646</v>
      </c>
      <c r="AG130" s="283">
        <v>1372</v>
      </c>
      <c r="AH130" s="283">
        <v>460</v>
      </c>
      <c r="AI130" s="283">
        <v>1021</v>
      </c>
      <c r="AJ130" s="283">
        <v>373</v>
      </c>
      <c r="AK130" s="283">
        <v>1405</v>
      </c>
      <c r="AL130" s="283">
        <v>3818</v>
      </c>
      <c r="AM130" s="283">
        <v>132</v>
      </c>
      <c r="AN130" s="283">
        <v>599</v>
      </c>
      <c r="AO130" s="283">
        <v>1263</v>
      </c>
      <c r="AP130" s="283">
        <v>442</v>
      </c>
      <c r="AQ130" s="283">
        <v>31</v>
      </c>
      <c r="AR130" s="283">
        <v>1217</v>
      </c>
      <c r="AS130" s="283">
        <v>2705</v>
      </c>
      <c r="AT130" s="283">
        <v>793</v>
      </c>
      <c r="AU130" s="283">
        <v>1086</v>
      </c>
      <c r="AV130" s="345">
        <v>1892</v>
      </c>
      <c r="AW130" s="19">
        <v>1300</v>
      </c>
      <c r="AX130" s="19">
        <v>635</v>
      </c>
      <c r="AY130" s="19">
        <v>755</v>
      </c>
      <c r="AZ130" s="19">
        <v>566</v>
      </c>
      <c r="BA130" s="19">
        <v>308</v>
      </c>
      <c r="BB130" s="19">
        <v>1296</v>
      </c>
      <c r="BC130" s="19">
        <v>867</v>
      </c>
      <c r="BD130" s="19">
        <v>1062</v>
      </c>
      <c r="BE130" s="19">
        <v>1453</v>
      </c>
      <c r="BF130" s="19">
        <v>564</v>
      </c>
      <c r="BG130" s="19">
        <v>706</v>
      </c>
      <c r="BH130" s="19">
        <v>273</v>
      </c>
      <c r="BI130" s="19">
        <v>2128</v>
      </c>
      <c r="BJ130" s="19">
        <v>1658</v>
      </c>
      <c r="BK130" s="19">
        <v>784</v>
      </c>
      <c r="BL130" s="19">
        <v>1081</v>
      </c>
      <c r="BM130" s="19">
        <v>1781</v>
      </c>
      <c r="BN130" s="19">
        <v>818</v>
      </c>
      <c r="BO130" s="19">
        <v>460</v>
      </c>
      <c r="BP130" s="19">
        <v>1052</v>
      </c>
      <c r="BQ130" s="19">
        <v>691</v>
      </c>
      <c r="BR130" s="19">
        <v>1021</v>
      </c>
      <c r="BS130" s="19">
        <v>373</v>
      </c>
      <c r="BT130" s="19">
        <v>1405</v>
      </c>
      <c r="BU130" s="19">
        <v>206</v>
      </c>
      <c r="BV130" s="19">
        <v>3818</v>
      </c>
      <c r="BW130" s="19">
        <v>132</v>
      </c>
      <c r="BX130" s="19">
        <v>599</v>
      </c>
      <c r="BY130" s="19">
        <v>1263</v>
      </c>
      <c r="BZ130" s="19">
        <v>442</v>
      </c>
      <c r="CA130" s="19">
        <v>31</v>
      </c>
      <c r="CB130" s="19">
        <v>1217</v>
      </c>
      <c r="CC130" s="19">
        <v>475</v>
      </c>
      <c r="CD130" s="19">
        <v>2705</v>
      </c>
      <c r="CE130" s="19">
        <v>793</v>
      </c>
      <c r="CF130" s="19">
        <v>1086</v>
      </c>
      <c r="CG130" s="19">
        <v>1892</v>
      </c>
      <c r="CH130" s="19">
        <v>565</v>
      </c>
      <c r="CI130" s="375">
        <v>0.0016632618913235667</v>
      </c>
      <c r="CJ130" s="2" t="s">
        <v>351</v>
      </c>
      <c r="CK130" s="595"/>
      <c r="CL130" s="44" t="s">
        <v>102</v>
      </c>
      <c r="CN130" s="294">
        <v>130</v>
      </c>
    </row>
    <row r="131" spans="1:92" ht="12.75">
      <c r="A131" s="281" t="s">
        <v>48</v>
      </c>
      <c r="B131" s="19">
        <v>38794</v>
      </c>
      <c r="C131" s="19">
        <v>4137</v>
      </c>
      <c r="D131" s="19">
        <v>425</v>
      </c>
      <c r="E131" s="19">
        <v>1344</v>
      </c>
      <c r="F131" s="19">
        <v>2997</v>
      </c>
      <c r="G131" s="19">
        <v>2763</v>
      </c>
      <c r="H131" s="19">
        <v>2273</v>
      </c>
      <c r="I131" s="19">
        <v>8141</v>
      </c>
      <c r="J131" s="19">
        <v>2098</v>
      </c>
      <c r="K131" s="19">
        <v>5936</v>
      </c>
      <c r="L131" s="19">
        <v>5638</v>
      </c>
      <c r="M131" s="19">
        <v>137</v>
      </c>
      <c r="N131" s="19">
        <v>35</v>
      </c>
      <c r="O131" s="19">
        <v>2270</v>
      </c>
      <c r="P131" s="19">
        <v>600</v>
      </c>
      <c r="Q131" s="52">
        <v>1315</v>
      </c>
      <c r="R131" s="283">
        <v>612</v>
      </c>
      <c r="S131" s="283">
        <v>727</v>
      </c>
      <c r="T131" s="283">
        <v>619</v>
      </c>
      <c r="U131" s="283">
        <v>310</v>
      </c>
      <c r="V131" s="283">
        <v>1344</v>
      </c>
      <c r="W131" s="283">
        <v>930</v>
      </c>
      <c r="X131" s="283">
        <v>1420</v>
      </c>
      <c r="Y131" s="283">
        <v>589</v>
      </c>
      <c r="Z131" s="283">
        <v>685</v>
      </c>
      <c r="AA131" s="283">
        <v>314</v>
      </c>
      <c r="AB131" s="283">
        <v>2067</v>
      </c>
      <c r="AC131" s="283">
        <v>600</v>
      </c>
      <c r="AD131" s="283">
        <v>1698</v>
      </c>
      <c r="AE131" s="283">
        <v>2997</v>
      </c>
      <c r="AF131" s="283">
        <v>3711</v>
      </c>
      <c r="AG131" s="283">
        <v>1479</v>
      </c>
      <c r="AH131" s="283">
        <v>537</v>
      </c>
      <c r="AI131" s="283">
        <v>1101</v>
      </c>
      <c r="AJ131" s="283">
        <v>346</v>
      </c>
      <c r="AK131" s="283">
        <v>1369</v>
      </c>
      <c r="AL131" s="283">
        <v>3664</v>
      </c>
      <c r="AM131" s="283">
        <v>137</v>
      </c>
      <c r="AN131" s="283">
        <v>613</v>
      </c>
      <c r="AO131" s="283">
        <v>1327</v>
      </c>
      <c r="AP131" s="283">
        <v>425</v>
      </c>
      <c r="AQ131" s="283">
        <v>35</v>
      </c>
      <c r="AR131" s="283">
        <v>1348</v>
      </c>
      <c r="AS131" s="283">
        <v>2769</v>
      </c>
      <c r="AT131" s="283">
        <v>755</v>
      </c>
      <c r="AU131" s="283">
        <v>1166</v>
      </c>
      <c r="AV131" s="345">
        <v>1785</v>
      </c>
      <c r="AW131" s="19">
        <v>1315</v>
      </c>
      <c r="AX131" s="19">
        <v>612</v>
      </c>
      <c r="AY131" s="19">
        <v>727</v>
      </c>
      <c r="AZ131" s="19">
        <v>619</v>
      </c>
      <c r="BA131" s="19">
        <v>310</v>
      </c>
      <c r="BB131" s="19">
        <v>1344</v>
      </c>
      <c r="BC131" s="19">
        <v>930</v>
      </c>
      <c r="BD131" s="19">
        <v>1115</v>
      </c>
      <c r="BE131" s="19">
        <v>1420</v>
      </c>
      <c r="BF131" s="19">
        <v>589</v>
      </c>
      <c r="BG131" s="19">
        <v>685</v>
      </c>
      <c r="BH131" s="19">
        <v>314</v>
      </c>
      <c r="BI131" s="19">
        <v>2067</v>
      </c>
      <c r="BJ131" s="19">
        <v>1698</v>
      </c>
      <c r="BK131" s="19">
        <v>728</v>
      </c>
      <c r="BL131" s="19">
        <v>1190</v>
      </c>
      <c r="BM131" s="19">
        <v>1793</v>
      </c>
      <c r="BN131" s="19">
        <v>791</v>
      </c>
      <c r="BO131" s="19">
        <v>537</v>
      </c>
      <c r="BP131" s="19">
        <v>1091</v>
      </c>
      <c r="BQ131" s="19">
        <v>752</v>
      </c>
      <c r="BR131" s="19">
        <v>1101</v>
      </c>
      <c r="BS131" s="19">
        <v>346</v>
      </c>
      <c r="BT131" s="19">
        <v>1369</v>
      </c>
      <c r="BU131" s="19">
        <v>257</v>
      </c>
      <c r="BV131" s="19">
        <v>3664</v>
      </c>
      <c r="BW131" s="19">
        <v>137</v>
      </c>
      <c r="BX131" s="19">
        <v>613</v>
      </c>
      <c r="BY131" s="19">
        <v>1327</v>
      </c>
      <c r="BZ131" s="19">
        <v>425</v>
      </c>
      <c r="CA131" s="19">
        <v>35</v>
      </c>
      <c r="CB131" s="19">
        <v>1348</v>
      </c>
      <c r="CC131" s="19">
        <v>470</v>
      </c>
      <c r="CD131" s="19">
        <v>2769</v>
      </c>
      <c r="CE131" s="19">
        <v>755</v>
      </c>
      <c r="CF131" s="19">
        <v>1166</v>
      </c>
      <c r="CG131" s="19">
        <v>1785</v>
      </c>
      <c r="CH131" s="19">
        <v>600</v>
      </c>
      <c r="CI131" s="375">
        <v>0.002693732262254077</v>
      </c>
      <c r="CJ131" s="2" t="s">
        <v>351</v>
      </c>
      <c r="CK131" s="595"/>
      <c r="CL131" s="44" t="s">
        <v>102</v>
      </c>
      <c r="CN131" s="294">
        <v>131</v>
      </c>
    </row>
    <row r="132" spans="1:92" ht="12.75">
      <c r="A132" s="281" t="s">
        <v>49</v>
      </c>
      <c r="B132" s="19">
        <v>34771</v>
      </c>
      <c r="C132" s="19">
        <v>3613</v>
      </c>
      <c r="D132" s="19">
        <v>383</v>
      </c>
      <c r="E132" s="19">
        <v>1283</v>
      </c>
      <c r="F132" s="19">
        <v>2692</v>
      </c>
      <c r="G132" s="19">
        <v>2224</v>
      </c>
      <c r="H132" s="19">
        <v>2177</v>
      </c>
      <c r="I132" s="19">
        <v>7249</v>
      </c>
      <c r="J132" s="19">
        <v>1924</v>
      </c>
      <c r="K132" s="19">
        <v>5423</v>
      </c>
      <c r="L132" s="19">
        <v>5017</v>
      </c>
      <c r="M132" s="19">
        <v>166</v>
      </c>
      <c r="N132" s="19">
        <v>31</v>
      </c>
      <c r="O132" s="19">
        <v>2050</v>
      </c>
      <c r="P132" s="19">
        <v>539</v>
      </c>
      <c r="Q132" s="52">
        <v>1233</v>
      </c>
      <c r="R132" s="283">
        <v>586</v>
      </c>
      <c r="S132" s="283">
        <v>715</v>
      </c>
      <c r="T132" s="283">
        <v>584</v>
      </c>
      <c r="U132" s="283">
        <v>233</v>
      </c>
      <c r="V132" s="283">
        <v>1283</v>
      </c>
      <c r="W132" s="283">
        <v>812</v>
      </c>
      <c r="X132" s="283">
        <v>1228</v>
      </c>
      <c r="Y132" s="283">
        <v>526</v>
      </c>
      <c r="Z132" s="283">
        <v>625</v>
      </c>
      <c r="AA132" s="283">
        <v>255</v>
      </c>
      <c r="AB132" s="283">
        <v>1747</v>
      </c>
      <c r="AC132" s="283">
        <v>539</v>
      </c>
      <c r="AD132" s="283">
        <v>1388</v>
      </c>
      <c r="AE132" s="283">
        <v>2692</v>
      </c>
      <c r="AF132" s="283">
        <v>3389</v>
      </c>
      <c r="AG132" s="283">
        <v>1340</v>
      </c>
      <c r="AH132" s="283">
        <v>443</v>
      </c>
      <c r="AI132" s="283">
        <v>991</v>
      </c>
      <c r="AJ132" s="283">
        <v>358</v>
      </c>
      <c r="AK132" s="283">
        <v>1197</v>
      </c>
      <c r="AL132" s="283">
        <v>3322</v>
      </c>
      <c r="AM132" s="283">
        <v>166</v>
      </c>
      <c r="AN132" s="283">
        <v>523</v>
      </c>
      <c r="AO132" s="283">
        <v>1038</v>
      </c>
      <c r="AP132" s="283">
        <v>383</v>
      </c>
      <c r="AQ132" s="283">
        <v>31</v>
      </c>
      <c r="AR132" s="283">
        <v>1188</v>
      </c>
      <c r="AS132" s="283">
        <v>2625</v>
      </c>
      <c r="AT132" s="283">
        <v>603</v>
      </c>
      <c r="AU132" s="283">
        <v>1074</v>
      </c>
      <c r="AV132" s="345">
        <v>1654</v>
      </c>
      <c r="AW132" s="19">
        <v>1233</v>
      </c>
      <c r="AX132" s="19">
        <v>586</v>
      </c>
      <c r="AY132" s="19">
        <v>715</v>
      </c>
      <c r="AZ132" s="19">
        <v>584</v>
      </c>
      <c r="BA132" s="19">
        <v>233</v>
      </c>
      <c r="BB132" s="19">
        <v>1283</v>
      </c>
      <c r="BC132" s="19">
        <v>812</v>
      </c>
      <c r="BD132" s="19">
        <v>1014</v>
      </c>
      <c r="BE132" s="19">
        <v>1228</v>
      </c>
      <c r="BF132" s="19">
        <v>526</v>
      </c>
      <c r="BG132" s="19">
        <v>625</v>
      </c>
      <c r="BH132" s="19">
        <v>255</v>
      </c>
      <c r="BI132" s="19">
        <v>1747</v>
      </c>
      <c r="BJ132" s="19">
        <v>1388</v>
      </c>
      <c r="BK132" s="19">
        <v>670</v>
      </c>
      <c r="BL132" s="19">
        <v>1056</v>
      </c>
      <c r="BM132" s="19">
        <v>1663</v>
      </c>
      <c r="BN132" s="19">
        <v>738</v>
      </c>
      <c r="BO132" s="19">
        <v>443</v>
      </c>
      <c r="BP132" s="19">
        <v>940</v>
      </c>
      <c r="BQ132" s="19">
        <v>636</v>
      </c>
      <c r="BR132" s="19">
        <v>991</v>
      </c>
      <c r="BS132" s="19">
        <v>358</v>
      </c>
      <c r="BT132" s="19">
        <v>1197</v>
      </c>
      <c r="BU132" s="19">
        <v>258</v>
      </c>
      <c r="BV132" s="19">
        <v>3322</v>
      </c>
      <c r="BW132" s="19">
        <v>166</v>
      </c>
      <c r="BX132" s="19">
        <v>523</v>
      </c>
      <c r="BY132" s="19">
        <v>1038</v>
      </c>
      <c r="BZ132" s="19">
        <v>383</v>
      </c>
      <c r="CA132" s="19">
        <v>31</v>
      </c>
      <c r="CB132" s="19">
        <v>1188</v>
      </c>
      <c r="CC132" s="19">
        <v>446</v>
      </c>
      <c r="CD132" s="19">
        <v>2625</v>
      </c>
      <c r="CE132" s="19">
        <v>603</v>
      </c>
      <c r="CF132" s="19">
        <v>1074</v>
      </c>
      <c r="CG132" s="19">
        <v>1654</v>
      </c>
      <c r="CH132" s="19">
        <v>539</v>
      </c>
      <c r="CI132" s="375">
        <v>0.004498945653215757</v>
      </c>
      <c r="CJ132" s="2" t="s">
        <v>351</v>
      </c>
      <c r="CK132" s="595"/>
      <c r="CL132" s="44" t="s">
        <v>102</v>
      </c>
      <c r="CN132" s="294">
        <v>132</v>
      </c>
    </row>
    <row r="133" spans="1:92" ht="12.75">
      <c r="A133" s="281" t="s">
        <v>50</v>
      </c>
      <c r="B133" s="19">
        <v>30906</v>
      </c>
      <c r="C133" s="19">
        <v>3280</v>
      </c>
      <c r="D133" s="19">
        <v>373</v>
      </c>
      <c r="E133" s="19">
        <v>1255</v>
      </c>
      <c r="F133" s="19">
        <v>2431</v>
      </c>
      <c r="G133" s="19">
        <v>2124</v>
      </c>
      <c r="H133" s="19">
        <v>1935</v>
      </c>
      <c r="I133" s="19">
        <v>5881</v>
      </c>
      <c r="J133" s="19">
        <v>1861</v>
      </c>
      <c r="K133" s="19">
        <v>4842</v>
      </c>
      <c r="L133" s="19">
        <v>4358</v>
      </c>
      <c r="M133" s="19">
        <v>151</v>
      </c>
      <c r="N133" s="19">
        <v>38</v>
      </c>
      <c r="O133" s="19">
        <v>1828</v>
      </c>
      <c r="P133" s="19">
        <v>549</v>
      </c>
      <c r="Q133" s="52">
        <v>1040</v>
      </c>
      <c r="R133" s="283">
        <v>528</v>
      </c>
      <c r="S133" s="283">
        <v>614</v>
      </c>
      <c r="T133" s="283">
        <v>539</v>
      </c>
      <c r="U133" s="283">
        <v>250</v>
      </c>
      <c r="V133" s="283">
        <v>1255</v>
      </c>
      <c r="W133" s="283">
        <v>720</v>
      </c>
      <c r="X133" s="283">
        <v>1076</v>
      </c>
      <c r="Y133" s="283">
        <v>337</v>
      </c>
      <c r="Z133" s="283">
        <v>558</v>
      </c>
      <c r="AA133" s="283">
        <v>223</v>
      </c>
      <c r="AB133" s="283">
        <v>1450</v>
      </c>
      <c r="AC133" s="283">
        <v>549</v>
      </c>
      <c r="AD133" s="283">
        <v>1345</v>
      </c>
      <c r="AE133" s="283">
        <v>2431</v>
      </c>
      <c r="AF133" s="283">
        <v>2506</v>
      </c>
      <c r="AG133" s="283">
        <v>1322</v>
      </c>
      <c r="AH133" s="283">
        <v>414</v>
      </c>
      <c r="AI133" s="283">
        <v>881</v>
      </c>
      <c r="AJ133" s="283">
        <v>367</v>
      </c>
      <c r="AK133" s="283">
        <v>1109</v>
      </c>
      <c r="AL133" s="283">
        <v>2949</v>
      </c>
      <c r="AM133" s="283">
        <v>151</v>
      </c>
      <c r="AN133" s="283">
        <v>494</v>
      </c>
      <c r="AO133" s="283">
        <v>957</v>
      </c>
      <c r="AP133" s="283">
        <v>373</v>
      </c>
      <c r="AQ133" s="283">
        <v>38</v>
      </c>
      <c r="AR133" s="283">
        <v>1095</v>
      </c>
      <c r="AS133" s="283">
        <v>2364</v>
      </c>
      <c r="AT133" s="283">
        <v>529</v>
      </c>
      <c r="AU133" s="283">
        <v>973</v>
      </c>
      <c r="AV133" s="345">
        <v>1469</v>
      </c>
      <c r="AW133" s="19">
        <v>1040</v>
      </c>
      <c r="AX133" s="19">
        <v>528</v>
      </c>
      <c r="AY133" s="19">
        <v>614</v>
      </c>
      <c r="AZ133" s="19">
        <v>539</v>
      </c>
      <c r="BA133" s="19">
        <v>250</v>
      </c>
      <c r="BB133" s="19">
        <v>1255</v>
      </c>
      <c r="BC133" s="19">
        <v>720</v>
      </c>
      <c r="BD133" s="19">
        <v>936</v>
      </c>
      <c r="BE133" s="19">
        <v>1076</v>
      </c>
      <c r="BF133" s="19">
        <v>337</v>
      </c>
      <c r="BG133" s="19">
        <v>558</v>
      </c>
      <c r="BH133" s="19">
        <v>223</v>
      </c>
      <c r="BI133" s="19">
        <v>1450</v>
      </c>
      <c r="BJ133" s="19">
        <v>1345</v>
      </c>
      <c r="BK133" s="19">
        <v>516</v>
      </c>
      <c r="BL133" s="19">
        <v>786</v>
      </c>
      <c r="BM133" s="19">
        <v>1204</v>
      </c>
      <c r="BN133" s="19">
        <v>636</v>
      </c>
      <c r="BO133" s="19">
        <v>414</v>
      </c>
      <c r="BP133" s="19">
        <v>859</v>
      </c>
      <c r="BQ133" s="19">
        <v>705</v>
      </c>
      <c r="BR133" s="19">
        <v>881</v>
      </c>
      <c r="BS133" s="19">
        <v>367</v>
      </c>
      <c r="BT133" s="19">
        <v>1109</v>
      </c>
      <c r="BU133" s="19">
        <v>219</v>
      </c>
      <c r="BV133" s="19">
        <v>2949</v>
      </c>
      <c r="BW133" s="19">
        <v>151</v>
      </c>
      <c r="BX133" s="19">
        <v>494</v>
      </c>
      <c r="BY133" s="19">
        <v>957</v>
      </c>
      <c r="BZ133" s="19">
        <v>373</v>
      </c>
      <c r="CA133" s="19">
        <v>38</v>
      </c>
      <c r="CB133" s="19">
        <v>1095</v>
      </c>
      <c r="CC133" s="19">
        <v>398</v>
      </c>
      <c r="CD133" s="19">
        <v>2364</v>
      </c>
      <c r="CE133" s="19">
        <v>529</v>
      </c>
      <c r="CF133" s="19">
        <v>973</v>
      </c>
      <c r="CG133" s="19">
        <v>1469</v>
      </c>
      <c r="CH133" s="19">
        <v>549</v>
      </c>
      <c r="CI133" s="375">
        <v>0.0064236693609882566</v>
      </c>
      <c r="CJ133" s="2" t="s">
        <v>351</v>
      </c>
      <c r="CK133" s="595"/>
      <c r="CL133" s="44" t="s">
        <v>102</v>
      </c>
      <c r="CN133" s="294">
        <v>133</v>
      </c>
    </row>
    <row r="134" spans="1:92" ht="12.75">
      <c r="A134" s="281" t="s">
        <v>51</v>
      </c>
      <c r="B134" s="19">
        <v>31689</v>
      </c>
      <c r="C134" s="19">
        <v>3532</v>
      </c>
      <c r="D134" s="19">
        <v>450</v>
      </c>
      <c r="E134" s="19">
        <v>1376</v>
      </c>
      <c r="F134" s="19">
        <v>2542</v>
      </c>
      <c r="G134" s="19">
        <v>2131</v>
      </c>
      <c r="H134" s="19">
        <v>2060</v>
      </c>
      <c r="I134" s="19">
        <v>5736</v>
      </c>
      <c r="J134" s="19">
        <v>1854</v>
      </c>
      <c r="K134" s="19">
        <v>4751</v>
      </c>
      <c r="L134" s="19">
        <v>4530</v>
      </c>
      <c r="M134" s="19">
        <v>170</v>
      </c>
      <c r="N134" s="19">
        <v>39</v>
      </c>
      <c r="O134" s="19">
        <v>1895</v>
      </c>
      <c r="P134" s="19">
        <v>623</v>
      </c>
      <c r="Q134" s="52">
        <v>1039</v>
      </c>
      <c r="R134" s="283">
        <v>662</v>
      </c>
      <c r="S134" s="283">
        <v>658</v>
      </c>
      <c r="T134" s="283">
        <v>586</v>
      </c>
      <c r="U134" s="283">
        <v>254</v>
      </c>
      <c r="V134" s="283">
        <v>1376</v>
      </c>
      <c r="W134" s="283">
        <v>759</v>
      </c>
      <c r="X134" s="283">
        <v>1155</v>
      </c>
      <c r="Y134" s="283">
        <v>387</v>
      </c>
      <c r="Z134" s="283">
        <v>541</v>
      </c>
      <c r="AA134" s="283">
        <v>214</v>
      </c>
      <c r="AB134" s="283">
        <v>1581</v>
      </c>
      <c r="AC134" s="283">
        <v>623</v>
      </c>
      <c r="AD134" s="283">
        <v>1344</v>
      </c>
      <c r="AE134" s="283">
        <v>2542</v>
      </c>
      <c r="AF134" s="283">
        <v>2351</v>
      </c>
      <c r="AG134" s="283">
        <v>1268</v>
      </c>
      <c r="AH134" s="283">
        <v>412</v>
      </c>
      <c r="AI134" s="283">
        <v>899</v>
      </c>
      <c r="AJ134" s="283">
        <v>359</v>
      </c>
      <c r="AK134" s="283">
        <v>1189</v>
      </c>
      <c r="AL134" s="283">
        <v>2947</v>
      </c>
      <c r="AM134" s="283">
        <v>170</v>
      </c>
      <c r="AN134" s="283">
        <v>478</v>
      </c>
      <c r="AO134" s="283">
        <v>960</v>
      </c>
      <c r="AP134" s="283">
        <v>450</v>
      </c>
      <c r="AQ134" s="283">
        <v>39</v>
      </c>
      <c r="AR134" s="283">
        <v>1188</v>
      </c>
      <c r="AS134" s="283">
        <v>2236</v>
      </c>
      <c r="AT134" s="283">
        <v>533</v>
      </c>
      <c r="AU134" s="283">
        <v>980</v>
      </c>
      <c r="AV134" s="345">
        <v>1509</v>
      </c>
      <c r="AW134" s="19">
        <v>1039</v>
      </c>
      <c r="AX134" s="19">
        <v>662</v>
      </c>
      <c r="AY134" s="19">
        <v>658</v>
      </c>
      <c r="AZ134" s="19">
        <v>586</v>
      </c>
      <c r="BA134" s="19">
        <v>254</v>
      </c>
      <c r="BB134" s="19">
        <v>1376</v>
      </c>
      <c r="BC134" s="19">
        <v>759</v>
      </c>
      <c r="BD134" s="19">
        <v>951</v>
      </c>
      <c r="BE134" s="19">
        <v>1155</v>
      </c>
      <c r="BF134" s="19">
        <v>387</v>
      </c>
      <c r="BG134" s="19">
        <v>541</v>
      </c>
      <c r="BH134" s="19">
        <v>214</v>
      </c>
      <c r="BI134" s="19">
        <v>1581</v>
      </c>
      <c r="BJ134" s="19">
        <v>1344</v>
      </c>
      <c r="BK134" s="19">
        <v>487</v>
      </c>
      <c r="BL134" s="19">
        <v>735</v>
      </c>
      <c r="BM134" s="19">
        <v>1129</v>
      </c>
      <c r="BN134" s="19">
        <v>705</v>
      </c>
      <c r="BO134" s="19">
        <v>412</v>
      </c>
      <c r="BP134" s="19">
        <v>886</v>
      </c>
      <c r="BQ134" s="19">
        <v>631</v>
      </c>
      <c r="BR134" s="19">
        <v>899</v>
      </c>
      <c r="BS134" s="19">
        <v>359</v>
      </c>
      <c r="BT134" s="19">
        <v>1189</v>
      </c>
      <c r="BU134" s="19">
        <v>251</v>
      </c>
      <c r="BV134" s="19">
        <v>2947</v>
      </c>
      <c r="BW134" s="19">
        <v>170</v>
      </c>
      <c r="BX134" s="19">
        <v>478</v>
      </c>
      <c r="BY134" s="19">
        <v>960</v>
      </c>
      <c r="BZ134" s="19">
        <v>450</v>
      </c>
      <c r="CA134" s="19">
        <v>39</v>
      </c>
      <c r="CB134" s="19">
        <v>1188</v>
      </c>
      <c r="CC134" s="19">
        <v>386</v>
      </c>
      <c r="CD134" s="19">
        <v>2236</v>
      </c>
      <c r="CE134" s="19">
        <v>533</v>
      </c>
      <c r="CF134" s="19">
        <v>980</v>
      </c>
      <c r="CG134" s="19">
        <v>1509</v>
      </c>
      <c r="CH134" s="19">
        <v>623</v>
      </c>
      <c r="CI134" s="375">
        <v>0.010521629248426994</v>
      </c>
      <c r="CJ134" s="2" t="s">
        <v>351</v>
      </c>
      <c r="CK134" s="595"/>
      <c r="CL134" s="44" t="s">
        <v>102</v>
      </c>
      <c r="CN134" s="294">
        <v>134</v>
      </c>
    </row>
    <row r="135" spans="1:92" ht="12.75">
      <c r="A135" s="281" t="s">
        <v>52</v>
      </c>
      <c r="B135" s="19">
        <v>26668</v>
      </c>
      <c r="C135" s="19">
        <v>3103</v>
      </c>
      <c r="D135" s="19">
        <v>388</v>
      </c>
      <c r="E135" s="19">
        <v>1165</v>
      </c>
      <c r="F135" s="19">
        <v>2052</v>
      </c>
      <c r="G135" s="19">
        <v>1846</v>
      </c>
      <c r="H135" s="19">
        <v>1589</v>
      </c>
      <c r="I135" s="19">
        <v>4928</v>
      </c>
      <c r="J135" s="19">
        <v>1519</v>
      </c>
      <c r="K135" s="19">
        <v>4241</v>
      </c>
      <c r="L135" s="19">
        <v>3522</v>
      </c>
      <c r="M135" s="19">
        <v>158</v>
      </c>
      <c r="N135" s="19">
        <v>37</v>
      </c>
      <c r="O135" s="19">
        <v>1616</v>
      </c>
      <c r="P135" s="19">
        <v>504</v>
      </c>
      <c r="Q135" s="52">
        <v>754</v>
      </c>
      <c r="R135" s="283">
        <v>511</v>
      </c>
      <c r="S135" s="283">
        <v>519</v>
      </c>
      <c r="T135" s="283">
        <v>470</v>
      </c>
      <c r="U135" s="283">
        <v>192</v>
      </c>
      <c r="V135" s="283">
        <v>1165</v>
      </c>
      <c r="W135" s="283">
        <v>717</v>
      </c>
      <c r="X135" s="283">
        <v>1016</v>
      </c>
      <c r="Y135" s="283">
        <v>388</v>
      </c>
      <c r="Z135" s="283">
        <v>459</v>
      </c>
      <c r="AA135" s="283">
        <v>205</v>
      </c>
      <c r="AB135" s="283">
        <v>1175</v>
      </c>
      <c r="AC135" s="283">
        <v>504</v>
      </c>
      <c r="AD135" s="283">
        <v>1206</v>
      </c>
      <c r="AE135" s="283">
        <v>2052</v>
      </c>
      <c r="AF135" s="283">
        <v>1930</v>
      </c>
      <c r="AG135" s="283">
        <v>1049</v>
      </c>
      <c r="AH135" s="283">
        <v>344</v>
      </c>
      <c r="AI135" s="283">
        <v>692</v>
      </c>
      <c r="AJ135" s="283">
        <v>324</v>
      </c>
      <c r="AK135" s="283">
        <v>1024</v>
      </c>
      <c r="AL135" s="283">
        <v>2636</v>
      </c>
      <c r="AM135" s="283">
        <v>158</v>
      </c>
      <c r="AN135" s="283">
        <v>380</v>
      </c>
      <c r="AO135" s="283">
        <v>882</v>
      </c>
      <c r="AP135" s="283">
        <v>388</v>
      </c>
      <c r="AQ135" s="283">
        <v>37</v>
      </c>
      <c r="AR135" s="283">
        <v>1063</v>
      </c>
      <c r="AS135" s="283">
        <v>1955</v>
      </c>
      <c r="AT135" s="283">
        <v>448</v>
      </c>
      <c r="AU135" s="283">
        <v>829</v>
      </c>
      <c r="AV135" s="345">
        <v>1196</v>
      </c>
      <c r="AW135" s="19">
        <v>754</v>
      </c>
      <c r="AX135" s="19">
        <v>511</v>
      </c>
      <c r="AY135" s="19">
        <v>519</v>
      </c>
      <c r="AZ135" s="19">
        <v>470</v>
      </c>
      <c r="BA135" s="19">
        <v>192</v>
      </c>
      <c r="BB135" s="19">
        <v>1165</v>
      </c>
      <c r="BC135" s="19">
        <v>717</v>
      </c>
      <c r="BD135" s="19">
        <v>770</v>
      </c>
      <c r="BE135" s="19">
        <v>1016</v>
      </c>
      <c r="BF135" s="19">
        <v>388</v>
      </c>
      <c r="BG135" s="19">
        <v>459</v>
      </c>
      <c r="BH135" s="19">
        <v>205</v>
      </c>
      <c r="BI135" s="19">
        <v>1175</v>
      </c>
      <c r="BJ135" s="19">
        <v>1206</v>
      </c>
      <c r="BK135" s="19">
        <v>391</v>
      </c>
      <c r="BL135" s="19">
        <v>642</v>
      </c>
      <c r="BM135" s="19">
        <v>897</v>
      </c>
      <c r="BN135" s="19">
        <v>521</v>
      </c>
      <c r="BO135" s="19">
        <v>344</v>
      </c>
      <c r="BP135" s="19">
        <v>761</v>
      </c>
      <c r="BQ135" s="19">
        <v>512</v>
      </c>
      <c r="BR135" s="19">
        <v>692</v>
      </c>
      <c r="BS135" s="19">
        <v>324</v>
      </c>
      <c r="BT135" s="19">
        <v>1024</v>
      </c>
      <c r="BU135" s="19">
        <v>236</v>
      </c>
      <c r="BV135" s="19">
        <v>2636</v>
      </c>
      <c r="BW135" s="19">
        <v>158</v>
      </c>
      <c r="BX135" s="19">
        <v>380</v>
      </c>
      <c r="BY135" s="19">
        <v>882</v>
      </c>
      <c r="BZ135" s="19">
        <v>388</v>
      </c>
      <c r="CA135" s="19">
        <v>37</v>
      </c>
      <c r="CB135" s="19">
        <v>1063</v>
      </c>
      <c r="CC135" s="19">
        <v>301</v>
      </c>
      <c r="CD135" s="19">
        <v>1955</v>
      </c>
      <c r="CE135" s="19">
        <v>448</v>
      </c>
      <c r="CF135" s="19">
        <v>829</v>
      </c>
      <c r="CG135" s="19">
        <v>1196</v>
      </c>
      <c r="CH135" s="19">
        <v>504</v>
      </c>
      <c r="CI135" s="375">
        <v>0.01682472370274627</v>
      </c>
      <c r="CJ135" s="2" t="s">
        <v>351</v>
      </c>
      <c r="CK135" s="595"/>
      <c r="CL135" s="44" t="s">
        <v>102</v>
      </c>
      <c r="CN135" s="294">
        <v>135</v>
      </c>
    </row>
    <row r="136" spans="1:92" ht="12.75">
      <c r="A136" s="281" t="s">
        <v>53</v>
      </c>
      <c r="B136" s="19">
        <v>24753</v>
      </c>
      <c r="C136" s="19">
        <v>2743</v>
      </c>
      <c r="D136" s="19">
        <v>277</v>
      </c>
      <c r="E136" s="19">
        <v>998</v>
      </c>
      <c r="F136" s="19">
        <v>1805</v>
      </c>
      <c r="G136" s="19">
        <v>1717</v>
      </c>
      <c r="H136" s="19">
        <v>1513</v>
      </c>
      <c r="I136" s="19">
        <v>5004</v>
      </c>
      <c r="J136" s="19">
        <v>1402</v>
      </c>
      <c r="K136" s="19">
        <v>3750</v>
      </c>
      <c r="L136" s="19">
        <v>3377</v>
      </c>
      <c r="M136" s="19">
        <v>130</v>
      </c>
      <c r="N136" s="19">
        <v>27</v>
      </c>
      <c r="O136" s="19">
        <v>1533</v>
      </c>
      <c r="P136" s="19">
        <v>477</v>
      </c>
      <c r="Q136" s="52">
        <v>821</v>
      </c>
      <c r="R136" s="283">
        <v>413</v>
      </c>
      <c r="S136" s="283">
        <v>509</v>
      </c>
      <c r="T136" s="283">
        <v>495</v>
      </c>
      <c r="U136" s="283">
        <v>177</v>
      </c>
      <c r="V136" s="283">
        <v>998</v>
      </c>
      <c r="W136" s="283">
        <v>697</v>
      </c>
      <c r="X136" s="283">
        <v>934</v>
      </c>
      <c r="Y136" s="283">
        <v>335</v>
      </c>
      <c r="Z136" s="283">
        <v>494</v>
      </c>
      <c r="AA136" s="283">
        <v>194</v>
      </c>
      <c r="AB136" s="283">
        <v>1260</v>
      </c>
      <c r="AC136" s="283">
        <v>477</v>
      </c>
      <c r="AD136" s="283">
        <v>1103</v>
      </c>
      <c r="AE136" s="283">
        <v>1805</v>
      </c>
      <c r="AF136" s="283">
        <v>2175</v>
      </c>
      <c r="AG136" s="283">
        <v>907</v>
      </c>
      <c r="AH136" s="283">
        <v>325</v>
      </c>
      <c r="AI136" s="283">
        <v>589</v>
      </c>
      <c r="AJ136" s="283">
        <v>279</v>
      </c>
      <c r="AK136" s="283">
        <v>915</v>
      </c>
      <c r="AL136" s="283">
        <v>2368</v>
      </c>
      <c r="AM136" s="283">
        <v>130</v>
      </c>
      <c r="AN136" s="283">
        <v>327</v>
      </c>
      <c r="AO136" s="283">
        <v>894</v>
      </c>
      <c r="AP136" s="283">
        <v>277</v>
      </c>
      <c r="AQ136" s="283">
        <v>27</v>
      </c>
      <c r="AR136" s="283">
        <v>894</v>
      </c>
      <c r="AS136" s="283">
        <v>1690</v>
      </c>
      <c r="AT136" s="283">
        <v>437</v>
      </c>
      <c r="AU136" s="283">
        <v>773</v>
      </c>
      <c r="AV136" s="345">
        <v>1034</v>
      </c>
      <c r="AW136" s="19">
        <v>821</v>
      </c>
      <c r="AX136" s="19">
        <v>413</v>
      </c>
      <c r="AY136" s="19">
        <v>509</v>
      </c>
      <c r="AZ136" s="19">
        <v>495</v>
      </c>
      <c r="BA136" s="19">
        <v>177</v>
      </c>
      <c r="BB136" s="19">
        <v>998</v>
      </c>
      <c r="BC136" s="19">
        <v>697</v>
      </c>
      <c r="BD136" s="19">
        <v>693</v>
      </c>
      <c r="BE136" s="19">
        <v>934</v>
      </c>
      <c r="BF136" s="19">
        <v>335</v>
      </c>
      <c r="BG136" s="19">
        <v>494</v>
      </c>
      <c r="BH136" s="19">
        <v>194</v>
      </c>
      <c r="BI136" s="19">
        <v>1260</v>
      </c>
      <c r="BJ136" s="19">
        <v>1103</v>
      </c>
      <c r="BK136" s="19">
        <v>414</v>
      </c>
      <c r="BL136" s="19">
        <v>723</v>
      </c>
      <c r="BM136" s="19">
        <v>1038</v>
      </c>
      <c r="BN136" s="19">
        <v>456</v>
      </c>
      <c r="BO136" s="19">
        <v>325</v>
      </c>
      <c r="BP136" s="19">
        <v>656</v>
      </c>
      <c r="BQ136" s="19">
        <v>439</v>
      </c>
      <c r="BR136" s="19">
        <v>589</v>
      </c>
      <c r="BS136" s="19">
        <v>279</v>
      </c>
      <c r="BT136" s="19">
        <v>915</v>
      </c>
      <c r="BU136" s="19">
        <v>199</v>
      </c>
      <c r="BV136" s="19">
        <v>2368</v>
      </c>
      <c r="BW136" s="19">
        <v>130</v>
      </c>
      <c r="BX136" s="19">
        <v>327</v>
      </c>
      <c r="BY136" s="19">
        <v>894</v>
      </c>
      <c r="BZ136" s="19">
        <v>277</v>
      </c>
      <c r="CA136" s="19">
        <v>27</v>
      </c>
      <c r="CB136" s="19">
        <v>894</v>
      </c>
      <c r="CC136" s="19">
        <v>269</v>
      </c>
      <c r="CD136" s="19">
        <v>1690</v>
      </c>
      <c r="CE136" s="19">
        <v>437</v>
      </c>
      <c r="CF136" s="19">
        <v>773</v>
      </c>
      <c r="CG136" s="19">
        <v>1034</v>
      </c>
      <c r="CH136" s="19">
        <v>477</v>
      </c>
      <c r="CI136" s="375">
        <v>0.025172437764063426</v>
      </c>
      <c r="CJ136" s="2" t="s">
        <v>351</v>
      </c>
      <c r="CK136" s="595"/>
      <c r="CL136" s="44" t="s">
        <v>102</v>
      </c>
      <c r="CN136" s="294">
        <v>136</v>
      </c>
    </row>
    <row r="137" spans="1:92" ht="12.75">
      <c r="A137" s="281" t="s">
        <v>54</v>
      </c>
      <c r="B137" s="19">
        <v>21857</v>
      </c>
      <c r="C137" s="19">
        <v>2422</v>
      </c>
      <c r="D137" s="19">
        <v>311</v>
      </c>
      <c r="E137" s="19">
        <v>857</v>
      </c>
      <c r="F137" s="19">
        <v>1564</v>
      </c>
      <c r="G137" s="19">
        <v>1382</v>
      </c>
      <c r="H137" s="19">
        <v>1563</v>
      </c>
      <c r="I137" s="19">
        <v>4588</v>
      </c>
      <c r="J137" s="19">
        <v>1144</v>
      </c>
      <c r="K137" s="19">
        <v>3121</v>
      </c>
      <c r="L137" s="19">
        <v>2986</v>
      </c>
      <c r="M137" s="19">
        <v>102</v>
      </c>
      <c r="N137" s="19">
        <v>19</v>
      </c>
      <c r="O137" s="19">
        <v>1388</v>
      </c>
      <c r="P137" s="19">
        <v>410</v>
      </c>
      <c r="Q137" s="52">
        <v>907</v>
      </c>
      <c r="R137" s="283">
        <v>372</v>
      </c>
      <c r="S137" s="283">
        <v>481</v>
      </c>
      <c r="T137" s="283">
        <v>366</v>
      </c>
      <c r="U137" s="283">
        <v>123</v>
      </c>
      <c r="V137" s="283">
        <v>857</v>
      </c>
      <c r="W137" s="283">
        <v>614</v>
      </c>
      <c r="X137" s="283">
        <v>823</v>
      </c>
      <c r="Y137" s="283">
        <v>305</v>
      </c>
      <c r="Z137" s="283">
        <v>454</v>
      </c>
      <c r="AA137" s="283">
        <v>173</v>
      </c>
      <c r="AB137" s="283">
        <v>1198</v>
      </c>
      <c r="AC137" s="283">
        <v>410</v>
      </c>
      <c r="AD137" s="283">
        <v>879</v>
      </c>
      <c r="AE137" s="283">
        <v>1564</v>
      </c>
      <c r="AF137" s="283">
        <v>2188</v>
      </c>
      <c r="AG137" s="283">
        <v>778</v>
      </c>
      <c r="AH137" s="283">
        <v>240</v>
      </c>
      <c r="AI137" s="283">
        <v>570</v>
      </c>
      <c r="AJ137" s="283">
        <v>284</v>
      </c>
      <c r="AK137" s="283">
        <v>741</v>
      </c>
      <c r="AL137" s="283">
        <v>1878</v>
      </c>
      <c r="AM137" s="283">
        <v>102</v>
      </c>
      <c r="AN137" s="283">
        <v>293</v>
      </c>
      <c r="AO137" s="283">
        <v>735</v>
      </c>
      <c r="AP137" s="283">
        <v>311</v>
      </c>
      <c r="AQ137" s="283">
        <v>19</v>
      </c>
      <c r="AR137" s="283">
        <v>858</v>
      </c>
      <c r="AS137" s="283">
        <v>1500</v>
      </c>
      <c r="AT137" s="283">
        <v>380</v>
      </c>
      <c r="AU137" s="283">
        <v>690</v>
      </c>
      <c r="AV137" s="345">
        <v>764</v>
      </c>
      <c r="AW137" s="19">
        <v>907</v>
      </c>
      <c r="AX137" s="19">
        <v>372</v>
      </c>
      <c r="AY137" s="19">
        <v>481</v>
      </c>
      <c r="AZ137" s="19">
        <v>366</v>
      </c>
      <c r="BA137" s="19">
        <v>123</v>
      </c>
      <c r="BB137" s="19">
        <v>857</v>
      </c>
      <c r="BC137" s="19">
        <v>614</v>
      </c>
      <c r="BD137" s="19">
        <v>595</v>
      </c>
      <c r="BE137" s="19">
        <v>823</v>
      </c>
      <c r="BF137" s="19">
        <v>305</v>
      </c>
      <c r="BG137" s="19">
        <v>454</v>
      </c>
      <c r="BH137" s="19">
        <v>173</v>
      </c>
      <c r="BI137" s="19">
        <v>1198</v>
      </c>
      <c r="BJ137" s="19">
        <v>879</v>
      </c>
      <c r="BK137" s="19">
        <v>416</v>
      </c>
      <c r="BL137" s="19">
        <v>700</v>
      </c>
      <c r="BM137" s="19">
        <v>1072</v>
      </c>
      <c r="BN137" s="19">
        <v>372</v>
      </c>
      <c r="BO137" s="19">
        <v>240</v>
      </c>
      <c r="BP137" s="19">
        <v>597</v>
      </c>
      <c r="BQ137" s="19">
        <v>363</v>
      </c>
      <c r="BR137" s="19">
        <v>570</v>
      </c>
      <c r="BS137" s="19">
        <v>284</v>
      </c>
      <c r="BT137" s="19">
        <v>741</v>
      </c>
      <c r="BU137" s="19">
        <v>175</v>
      </c>
      <c r="BV137" s="19">
        <v>1878</v>
      </c>
      <c r="BW137" s="19">
        <v>102</v>
      </c>
      <c r="BX137" s="19">
        <v>293</v>
      </c>
      <c r="BY137" s="19">
        <v>735</v>
      </c>
      <c r="BZ137" s="19">
        <v>311</v>
      </c>
      <c r="CA137" s="19">
        <v>19</v>
      </c>
      <c r="CB137" s="19">
        <v>858</v>
      </c>
      <c r="CC137" s="19">
        <v>240</v>
      </c>
      <c r="CD137" s="19">
        <v>1500</v>
      </c>
      <c r="CE137" s="19">
        <v>380</v>
      </c>
      <c r="CF137" s="19">
        <v>690</v>
      </c>
      <c r="CG137" s="19">
        <v>764</v>
      </c>
      <c r="CH137" s="19">
        <v>410</v>
      </c>
      <c r="CI137" s="375">
        <v>0.04439499703913723</v>
      </c>
      <c r="CJ137" s="2" t="s">
        <v>351</v>
      </c>
      <c r="CK137" s="595"/>
      <c r="CL137" s="44" t="s">
        <v>102</v>
      </c>
      <c r="CN137" s="294">
        <v>137</v>
      </c>
    </row>
    <row r="138" spans="1:92" ht="12.75">
      <c r="A138" s="281" t="s">
        <v>55</v>
      </c>
      <c r="B138" s="19">
        <v>16115</v>
      </c>
      <c r="C138" s="19">
        <v>1656</v>
      </c>
      <c r="D138" s="19">
        <v>235</v>
      </c>
      <c r="E138" s="19">
        <v>597</v>
      </c>
      <c r="F138" s="19">
        <v>1223</v>
      </c>
      <c r="G138" s="19">
        <v>964</v>
      </c>
      <c r="H138" s="19">
        <v>1116</v>
      </c>
      <c r="I138" s="19">
        <v>3361</v>
      </c>
      <c r="J138" s="19">
        <v>825</v>
      </c>
      <c r="K138" s="19">
        <v>2375</v>
      </c>
      <c r="L138" s="19">
        <v>2272</v>
      </c>
      <c r="M138" s="19">
        <v>69</v>
      </c>
      <c r="N138" s="19">
        <v>10</v>
      </c>
      <c r="O138" s="19">
        <v>1087</v>
      </c>
      <c r="P138" s="19">
        <v>325</v>
      </c>
      <c r="Q138" s="52">
        <v>653</v>
      </c>
      <c r="R138" s="283">
        <v>253</v>
      </c>
      <c r="S138" s="283">
        <v>404</v>
      </c>
      <c r="T138" s="283">
        <v>252</v>
      </c>
      <c r="U138" s="283">
        <v>73</v>
      </c>
      <c r="V138" s="283">
        <v>597</v>
      </c>
      <c r="W138" s="283">
        <v>431</v>
      </c>
      <c r="X138" s="283">
        <v>551</v>
      </c>
      <c r="Y138" s="283">
        <v>258</v>
      </c>
      <c r="Z138" s="283">
        <v>337</v>
      </c>
      <c r="AA138" s="283">
        <v>105</v>
      </c>
      <c r="AB138" s="283">
        <v>1036</v>
      </c>
      <c r="AC138" s="283">
        <v>325</v>
      </c>
      <c r="AD138" s="283">
        <v>649</v>
      </c>
      <c r="AE138" s="283">
        <v>1223</v>
      </c>
      <c r="AF138" s="283">
        <v>1529</v>
      </c>
      <c r="AG138" s="283">
        <v>573</v>
      </c>
      <c r="AH138" s="283">
        <v>190</v>
      </c>
      <c r="AI138" s="283">
        <v>352</v>
      </c>
      <c r="AJ138" s="283">
        <v>210</v>
      </c>
      <c r="AK138" s="283">
        <v>486</v>
      </c>
      <c r="AL138" s="283">
        <v>1339</v>
      </c>
      <c r="AM138" s="283">
        <v>69</v>
      </c>
      <c r="AN138" s="283">
        <v>252</v>
      </c>
      <c r="AO138" s="283">
        <v>543</v>
      </c>
      <c r="AP138" s="283">
        <v>235</v>
      </c>
      <c r="AQ138" s="283">
        <v>10</v>
      </c>
      <c r="AR138" s="283">
        <v>619</v>
      </c>
      <c r="AS138" s="283">
        <v>1264</v>
      </c>
      <c r="AT138" s="283">
        <v>242</v>
      </c>
      <c r="AU138" s="283">
        <v>508</v>
      </c>
      <c r="AV138" s="345">
        <v>547</v>
      </c>
      <c r="AW138" s="19">
        <v>653</v>
      </c>
      <c r="AX138" s="19">
        <v>253</v>
      </c>
      <c r="AY138" s="19">
        <v>404</v>
      </c>
      <c r="AZ138" s="19">
        <v>252</v>
      </c>
      <c r="BA138" s="19">
        <v>73</v>
      </c>
      <c r="BB138" s="19">
        <v>597</v>
      </c>
      <c r="BC138" s="19">
        <v>431</v>
      </c>
      <c r="BD138" s="19">
        <v>477</v>
      </c>
      <c r="BE138" s="19">
        <v>551</v>
      </c>
      <c r="BF138" s="19">
        <v>258</v>
      </c>
      <c r="BG138" s="19">
        <v>337</v>
      </c>
      <c r="BH138" s="19">
        <v>105</v>
      </c>
      <c r="BI138" s="19">
        <v>1036</v>
      </c>
      <c r="BJ138" s="19">
        <v>649</v>
      </c>
      <c r="BK138" s="19">
        <v>293</v>
      </c>
      <c r="BL138" s="19">
        <v>526</v>
      </c>
      <c r="BM138" s="19">
        <v>710</v>
      </c>
      <c r="BN138" s="19">
        <v>298</v>
      </c>
      <c r="BO138" s="19">
        <v>190</v>
      </c>
      <c r="BP138" s="19">
        <v>448</v>
      </c>
      <c r="BQ138" s="19">
        <v>262</v>
      </c>
      <c r="BR138" s="19">
        <v>352</v>
      </c>
      <c r="BS138" s="19">
        <v>210</v>
      </c>
      <c r="BT138" s="19">
        <v>486</v>
      </c>
      <c r="BU138" s="19">
        <v>143</v>
      </c>
      <c r="BV138" s="19">
        <v>1339</v>
      </c>
      <c r="BW138" s="19">
        <v>69</v>
      </c>
      <c r="BX138" s="19">
        <v>252</v>
      </c>
      <c r="BY138" s="19">
        <v>543</v>
      </c>
      <c r="BZ138" s="19">
        <v>235</v>
      </c>
      <c r="CA138" s="19">
        <v>10</v>
      </c>
      <c r="CB138" s="19">
        <v>619</v>
      </c>
      <c r="CC138" s="19">
        <v>168</v>
      </c>
      <c r="CD138" s="19">
        <v>1264</v>
      </c>
      <c r="CE138" s="19">
        <v>242</v>
      </c>
      <c r="CF138" s="19">
        <v>508</v>
      </c>
      <c r="CG138" s="19">
        <v>547</v>
      </c>
      <c r="CH138" s="19">
        <v>325</v>
      </c>
      <c r="CI138" s="375">
        <v>0.07369272109005302</v>
      </c>
      <c r="CJ138" s="2" t="s">
        <v>351</v>
      </c>
      <c r="CK138" s="595"/>
      <c r="CL138" s="44" t="s">
        <v>102</v>
      </c>
      <c r="CN138" s="294">
        <v>138</v>
      </c>
    </row>
    <row r="139" spans="1:92" ht="13.5" thickBot="1">
      <c r="A139" s="281" t="s">
        <v>91</v>
      </c>
      <c r="B139" s="19">
        <v>15443</v>
      </c>
      <c r="C139" s="19">
        <v>1746</v>
      </c>
      <c r="D139" s="19">
        <v>238</v>
      </c>
      <c r="E139" s="19">
        <v>678</v>
      </c>
      <c r="F139" s="19">
        <v>1315</v>
      </c>
      <c r="G139" s="19">
        <v>999</v>
      </c>
      <c r="H139" s="19">
        <v>1077</v>
      </c>
      <c r="I139" s="19">
        <v>2898</v>
      </c>
      <c r="J139" s="19">
        <v>763</v>
      </c>
      <c r="K139" s="19">
        <v>2092</v>
      </c>
      <c r="L139" s="19">
        <v>2066</v>
      </c>
      <c r="M139" s="19">
        <v>55</v>
      </c>
      <c r="N139" s="19">
        <v>18</v>
      </c>
      <c r="O139" s="19">
        <v>1137</v>
      </c>
      <c r="P139" s="19">
        <v>361</v>
      </c>
      <c r="Q139" s="52">
        <v>591</v>
      </c>
      <c r="R139" s="283">
        <v>288</v>
      </c>
      <c r="S139" s="283">
        <v>375</v>
      </c>
      <c r="T139" s="283">
        <v>250</v>
      </c>
      <c r="U139" s="283">
        <v>104</v>
      </c>
      <c r="V139" s="283">
        <v>678</v>
      </c>
      <c r="W139" s="283">
        <v>481</v>
      </c>
      <c r="X139" s="283">
        <v>620</v>
      </c>
      <c r="Y139" s="283">
        <v>220</v>
      </c>
      <c r="Z139" s="283">
        <v>263</v>
      </c>
      <c r="AA139" s="283">
        <v>108</v>
      </c>
      <c r="AB139" s="283">
        <v>946</v>
      </c>
      <c r="AC139" s="283">
        <v>361</v>
      </c>
      <c r="AD139" s="283">
        <v>658</v>
      </c>
      <c r="AE139" s="283">
        <v>1315</v>
      </c>
      <c r="AF139" s="283">
        <v>1381</v>
      </c>
      <c r="AG139" s="283">
        <v>513</v>
      </c>
      <c r="AH139" s="283">
        <v>153</v>
      </c>
      <c r="AI139" s="283">
        <v>339</v>
      </c>
      <c r="AJ139" s="283">
        <v>198</v>
      </c>
      <c r="AK139" s="283">
        <v>510</v>
      </c>
      <c r="AL139" s="283">
        <v>1156</v>
      </c>
      <c r="AM139" s="283">
        <v>55</v>
      </c>
      <c r="AN139" s="283">
        <v>281</v>
      </c>
      <c r="AO139" s="283">
        <v>394</v>
      </c>
      <c r="AP139" s="283">
        <v>238</v>
      </c>
      <c r="AQ139" s="283">
        <v>18</v>
      </c>
      <c r="AR139" s="283">
        <v>616</v>
      </c>
      <c r="AS139" s="283">
        <v>1148</v>
      </c>
      <c r="AT139" s="283">
        <v>237</v>
      </c>
      <c r="AU139" s="283">
        <v>430</v>
      </c>
      <c r="AV139" s="345">
        <v>518</v>
      </c>
      <c r="AW139" s="19">
        <v>591</v>
      </c>
      <c r="AX139" s="19">
        <v>288</v>
      </c>
      <c r="AY139" s="19">
        <v>375</v>
      </c>
      <c r="AZ139" s="19">
        <v>250</v>
      </c>
      <c r="BA139" s="19">
        <v>104</v>
      </c>
      <c r="BB139" s="19">
        <v>678</v>
      </c>
      <c r="BC139" s="19">
        <v>481</v>
      </c>
      <c r="BD139" s="19">
        <v>513</v>
      </c>
      <c r="BE139" s="19">
        <v>620</v>
      </c>
      <c r="BF139" s="19">
        <v>220</v>
      </c>
      <c r="BG139" s="19">
        <v>263</v>
      </c>
      <c r="BH139" s="19">
        <v>108</v>
      </c>
      <c r="BI139" s="19">
        <v>946</v>
      </c>
      <c r="BJ139" s="19">
        <v>658</v>
      </c>
      <c r="BK139" s="19">
        <v>279</v>
      </c>
      <c r="BL139" s="19">
        <v>416</v>
      </c>
      <c r="BM139" s="19">
        <v>686</v>
      </c>
      <c r="BN139" s="19">
        <v>364</v>
      </c>
      <c r="BO139" s="19">
        <v>153</v>
      </c>
      <c r="BP139" s="19">
        <v>438</v>
      </c>
      <c r="BQ139" s="19">
        <v>267</v>
      </c>
      <c r="BR139" s="19">
        <v>339</v>
      </c>
      <c r="BS139" s="19">
        <v>198</v>
      </c>
      <c r="BT139" s="19">
        <v>510</v>
      </c>
      <c r="BU139" s="19">
        <v>99</v>
      </c>
      <c r="BV139" s="19">
        <v>1156</v>
      </c>
      <c r="BW139" s="19">
        <v>55</v>
      </c>
      <c r="BX139" s="19">
        <v>281</v>
      </c>
      <c r="BY139" s="19">
        <v>394</v>
      </c>
      <c r="BZ139" s="19">
        <v>238</v>
      </c>
      <c r="CA139" s="19">
        <v>18</v>
      </c>
      <c r="CB139" s="19">
        <v>616</v>
      </c>
      <c r="CC139" s="19">
        <v>147</v>
      </c>
      <c r="CD139" s="19">
        <v>1148</v>
      </c>
      <c r="CE139" s="19">
        <v>237</v>
      </c>
      <c r="CF139" s="19">
        <v>430</v>
      </c>
      <c r="CG139" s="19">
        <v>518</v>
      </c>
      <c r="CH139" s="19">
        <v>361</v>
      </c>
      <c r="CI139" s="375">
        <v>0.15636309216075753</v>
      </c>
      <c r="CJ139" s="2" t="s">
        <v>351</v>
      </c>
      <c r="CK139" s="595"/>
      <c r="CL139" s="44" t="s">
        <v>102</v>
      </c>
      <c r="CN139" s="294">
        <v>139</v>
      </c>
    </row>
    <row r="140" spans="1:92" ht="13.5" thickBot="1">
      <c r="A140" s="280" t="s">
        <v>76</v>
      </c>
      <c r="B140" s="79"/>
      <c r="C140" s="79"/>
      <c r="D140" s="79"/>
      <c r="E140" s="79"/>
      <c r="F140" s="79"/>
      <c r="G140" s="79"/>
      <c r="H140" s="79"/>
      <c r="I140" s="79"/>
      <c r="J140" s="79"/>
      <c r="K140" s="79"/>
      <c r="L140" s="79"/>
      <c r="M140" s="337"/>
      <c r="N140" s="337"/>
      <c r="O140" s="337"/>
      <c r="P140" s="337"/>
      <c r="Q140" s="338"/>
      <c r="R140" s="337"/>
      <c r="S140" s="337"/>
      <c r="T140" s="337"/>
      <c r="U140" s="337"/>
      <c r="V140" s="337"/>
      <c r="W140" s="337"/>
      <c r="X140" s="337"/>
      <c r="Y140" s="337"/>
      <c r="Z140" s="337"/>
      <c r="AA140" s="337"/>
      <c r="AB140" s="337"/>
      <c r="AC140" s="337"/>
      <c r="AD140" s="337"/>
      <c r="AE140" s="337"/>
      <c r="AF140" s="337"/>
      <c r="AG140" s="337"/>
      <c r="AH140" s="337"/>
      <c r="AI140" s="337"/>
      <c r="AJ140" s="337"/>
      <c r="AK140" s="337"/>
      <c r="AL140" s="337"/>
      <c r="AM140" s="337"/>
      <c r="AN140" s="337"/>
      <c r="AO140" s="337"/>
      <c r="AP140" s="337"/>
      <c r="AQ140" s="337"/>
      <c r="AR140" s="337"/>
      <c r="AS140" s="337"/>
      <c r="AT140" s="337"/>
      <c r="AU140" s="337"/>
      <c r="AV140" s="339"/>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c r="BT140" s="79"/>
      <c r="BU140" s="79"/>
      <c r="BV140" s="79"/>
      <c r="BW140" s="79"/>
      <c r="BX140" s="79"/>
      <c r="BY140" s="79"/>
      <c r="BZ140" s="79"/>
      <c r="CA140" s="79"/>
      <c r="CB140" s="79"/>
      <c r="CC140" s="79"/>
      <c r="CD140" s="79"/>
      <c r="CE140" s="79"/>
      <c r="CF140" s="79"/>
      <c r="CG140" s="79"/>
      <c r="CH140" s="79"/>
      <c r="CI140" s="374"/>
      <c r="CJ140" s="53"/>
      <c r="CK140" s="594"/>
      <c r="CL140" s="54"/>
      <c r="CN140" s="297">
        <v>140</v>
      </c>
    </row>
    <row r="141" spans="1:92" ht="12.75">
      <c r="A141" s="281" t="s">
        <v>82</v>
      </c>
      <c r="B141" s="73">
        <v>5643.4</v>
      </c>
      <c r="C141" s="73">
        <v>306</v>
      </c>
      <c r="D141" s="73">
        <v>177.2</v>
      </c>
      <c r="E141" s="73">
        <v>230.2</v>
      </c>
      <c r="F141" s="73">
        <v>456.6</v>
      </c>
      <c r="G141" s="73">
        <v>305.8</v>
      </c>
      <c r="H141" s="73">
        <v>614.8</v>
      </c>
      <c r="I141" s="73">
        <v>922</v>
      </c>
      <c r="J141" s="73">
        <v>554.2</v>
      </c>
      <c r="K141" s="73">
        <v>750.2</v>
      </c>
      <c r="L141" s="73">
        <v>787.9999999999994</v>
      </c>
      <c r="M141" s="73">
        <v>32</v>
      </c>
      <c r="N141" s="73">
        <v>77.8</v>
      </c>
      <c r="O141" s="73">
        <v>369.2</v>
      </c>
      <c r="P141" s="73">
        <v>59.4</v>
      </c>
      <c r="Q141" s="74">
        <v>146.4</v>
      </c>
      <c r="R141" s="283">
        <v>257.8</v>
      </c>
      <c r="S141" s="283">
        <v>151.6</v>
      </c>
      <c r="T141" s="283">
        <v>159.6</v>
      </c>
      <c r="U141" s="283">
        <v>55.2</v>
      </c>
      <c r="V141" s="283">
        <v>230.2</v>
      </c>
      <c r="W141" s="283">
        <v>91.8</v>
      </c>
      <c r="X141" s="283">
        <v>99.4</v>
      </c>
      <c r="Y141" s="283">
        <v>58.2</v>
      </c>
      <c r="Z141" s="283">
        <v>155</v>
      </c>
      <c r="AA141" s="283">
        <v>52.8</v>
      </c>
      <c r="AB141" s="283">
        <v>369.2</v>
      </c>
      <c r="AC141" s="283">
        <v>59.4</v>
      </c>
      <c r="AD141" s="283">
        <v>172</v>
      </c>
      <c r="AE141" s="283">
        <v>456.6</v>
      </c>
      <c r="AF141" s="283">
        <v>427.8</v>
      </c>
      <c r="AG141" s="283">
        <v>394.6</v>
      </c>
      <c r="AH141" s="283">
        <v>55.8</v>
      </c>
      <c r="AI141" s="283">
        <v>82.6</v>
      </c>
      <c r="AJ141" s="283">
        <v>210.6</v>
      </c>
      <c r="AK141" s="283">
        <v>97.8</v>
      </c>
      <c r="AL141" s="283">
        <v>412.8</v>
      </c>
      <c r="AM141" s="283">
        <v>32</v>
      </c>
      <c r="AN141" s="283">
        <v>125.8</v>
      </c>
      <c r="AO141" s="283">
        <v>172.4</v>
      </c>
      <c r="AP141" s="283">
        <v>177.2</v>
      </c>
      <c r="AQ141" s="283">
        <v>77.8</v>
      </c>
      <c r="AR141" s="283">
        <v>108.8</v>
      </c>
      <c r="AS141" s="283">
        <v>402.2</v>
      </c>
      <c r="AT141" s="283">
        <v>78.6</v>
      </c>
      <c r="AU141" s="283">
        <v>90.2</v>
      </c>
      <c r="AV141" s="345">
        <v>181.2</v>
      </c>
      <c r="AW141" s="73">
        <v>146.4</v>
      </c>
      <c r="AX141" s="73">
        <v>257.8</v>
      </c>
      <c r="AY141" s="73">
        <v>151.6</v>
      </c>
      <c r="AZ141" s="73">
        <v>159.6</v>
      </c>
      <c r="BA141" s="73">
        <v>55.2</v>
      </c>
      <c r="BB141" s="73">
        <v>230.2</v>
      </c>
      <c r="BC141" s="73">
        <v>91.8</v>
      </c>
      <c r="BD141" s="73">
        <v>192</v>
      </c>
      <c r="BE141" s="73">
        <v>99.4</v>
      </c>
      <c r="BF141" s="73">
        <v>58.2</v>
      </c>
      <c r="BG141" s="73">
        <v>155</v>
      </c>
      <c r="BH141" s="73">
        <v>52.8</v>
      </c>
      <c r="BI141" s="73">
        <v>369.2</v>
      </c>
      <c r="BJ141" s="73">
        <v>172</v>
      </c>
      <c r="BK141" s="73">
        <v>84.4</v>
      </c>
      <c r="BL141" s="73">
        <v>111.4</v>
      </c>
      <c r="BM141" s="73">
        <v>232</v>
      </c>
      <c r="BN141" s="73">
        <v>137.2</v>
      </c>
      <c r="BO141" s="73">
        <v>55.8</v>
      </c>
      <c r="BP141" s="73">
        <v>127.4</v>
      </c>
      <c r="BQ141" s="73">
        <v>196.6</v>
      </c>
      <c r="BR141" s="73">
        <v>82.6</v>
      </c>
      <c r="BS141" s="73">
        <v>210.6</v>
      </c>
      <c r="BT141" s="73">
        <v>97.8</v>
      </c>
      <c r="BU141" s="73">
        <v>97.4</v>
      </c>
      <c r="BV141" s="73">
        <v>412.8</v>
      </c>
      <c r="BW141" s="73">
        <v>32</v>
      </c>
      <c r="BX141" s="73">
        <v>125.8</v>
      </c>
      <c r="BY141" s="73">
        <v>172.4</v>
      </c>
      <c r="BZ141" s="73">
        <v>177.2</v>
      </c>
      <c r="CA141" s="73">
        <v>77.8</v>
      </c>
      <c r="CB141" s="73">
        <v>108.8</v>
      </c>
      <c r="CC141" s="73">
        <v>100.6</v>
      </c>
      <c r="CD141" s="73">
        <v>402.2</v>
      </c>
      <c r="CE141" s="73">
        <v>78.6</v>
      </c>
      <c r="CF141" s="73">
        <v>90.2</v>
      </c>
      <c r="CG141" s="73">
        <v>181.2</v>
      </c>
      <c r="CH141" s="73">
        <v>59.4</v>
      </c>
      <c r="CI141" s="375">
        <v>0.004468209786111925</v>
      </c>
      <c r="CJ141" s="2" t="s">
        <v>351</v>
      </c>
      <c r="CK141" s="595"/>
      <c r="CL141" s="44" t="s">
        <v>102</v>
      </c>
      <c r="CN141" s="294">
        <v>141</v>
      </c>
    </row>
    <row r="142" spans="1:92" ht="12.75">
      <c r="A142" s="281" t="s">
        <v>83</v>
      </c>
      <c r="B142" s="73">
        <v>22573.6</v>
      </c>
      <c r="C142" s="73">
        <v>1224</v>
      </c>
      <c r="D142" s="73">
        <v>708.8</v>
      </c>
      <c r="E142" s="73">
        <v>920.8</v>
      </c>
      <c r="F142" s="73">
        <v>1826.4</v>
      </c>
      <c r="G142" s="73">
        <v>1223.2</v>
      </c>
      <c r="H142" s="73">
        <v>2459.2</v>
      </c>
      <c r="I142" s="73">
        <v>3688</v>
      </c>
      <c r="J142" s="73">
        <v>2216.8</v>
      </c>
      <c r="K142" s="73">
        <v>3000.8</v>
      </c>
      <c r="L142" s="73">
        <v>3152</v>
      </c>
      <c r="M142" s="73">
        <v>128</v>
      </c>
      <c r="N142" s="73">
        <v>311.2</v>
      </c>
      <c r="O142" s="73">
        <v>1476.8</v>
      </c>
      <c r="P142" s="73">
        <v>237.6</v>
      </c>
      <c r="Q142" s="74">
        <v>585.6</v>
      </c>
      <c r="R142" s="283">
        <v>1031.2</v>
      </c>
      <c r="S142" s="283">
        <v>606.4</v>
      </c>
      <c r="T142" s="283">
        <v>638.4</v>
      </c>
      <c r="U142" s="283">
        <v>220.8</v>
      </c>
      <c r="V142" s="283">
        <v>920.8</v>
      </c>
      <c r="W142" s="283">
        <v>367.2</v>
      </c>
      <c r="X142" s="283">
        <v>397.6</v>
      </c>
      <c r="Y142" s="283">
        <v>232.8</v>
      </c>
      <c r="Z142" s="283">
        <v>620</v>
      </c>
      <c r="AA142" s="283">
        <v>211.2</v>
      </c>
      <c r="AB142" s="283">
        <v>1476.8</v>
      </c>
      <c r="AC142" s="283">
        <v>237.6</v>
      </c>
      <c r="AD142" s="283">
        <v>688</v>
      </c>
      <c r="AE142" s="283">
        <v>1826.4</v>
      </c>
      <c r="AF142" s="283">
        <v>1711.2</v>
      </c>
      <c r="AG142" s="283">
        <v>1578.4</v>
      </c>
      <c r="AH142" s="283">
        <v>223.2</v>
      </c>
      <c r="AI142" s="283">
        <v>330.4</v>
      </c>
      <c r="AJ142" s="283">
        <v>842.4</v>
      </c>
      <c r="AK142" s="283">
        <v>391.2</v>
      </c>
      <c r="AL142" s="283">
        <v>1651.2</v>
      </c>
      <c r="AM142" s="283">
        <v>128</v>
      </c>
      <c r="AN142" s="283">
        <v>503.2</v>
      </c>
      <c r="AO142" s="283">
        <v>689.6</v>
      </c>
      <c r="AP142" s="283">
        <v>708.8</v>
      </c>
      <c r="AQ142" s="283">
        <v>311.2</v>
      </c>
      <c r="AR142" s="283">
        <v>435.2</v>
      </c>
      <c r="AS142" s="283">
        <v>1608.8</v>
      </c>
      <c r="AT142" s="283">
        <v>314.4</v>
      </c>
      <c r="AU142" s="283">
        <v>360.8</v>
      </c>
      <c r="AV142" s="345">
        <v>724.8</v>
      </c>
      <c r="AW142" s="73">
        <v>585.6</v>
      </c>
      <c r="AX142" s="73">
        <v>1031.2</v>
      </c>
      <c r="AY142" s="73">
        <v>606.4</v>
      </c>
      <c r="AZ142" s="73">
        <v>638.4</v>
      </c>
      <c r="BA142" s="73">
        <v>220.8</v>
      </c>
      <c r="BB142" s="73">
        <v>920.8</v>
      </c>
      <c r="BC142" s="73">
        <v>367.2</v>
      </c>
      <c r="BD142" s="73">
        <v>768</v>
      </c>
      <c r="BE142" s="73">
        <v>397.6</v>
      </c>
      <c r="BF142" s="73">
        <v>232.8</v>
      </c>
      <c r="BG142" s="73">
        <v>620</v>
      </c>
      <c r="BH142" s="73">
        <v>211.2</v>
      </c>
      <c r="BI142" s="73">
        <v>1476.8</v>
      </c>
      <c r="BJ142" s="73">
        <v>688</v>
      </c>
      <c r="BK142" s="73">
        <v>337.6</v>
      </c>
      <c r="BL142" s="73">
        <v>445.6</v>
      </c>
      <c r="BM142" s="73">
        <v>928</v>
      </c>
      <c r="BN142" s="73">
        <v>548.8</v>
      </c>
      <c r="BO142" s="73">
        <v>223.2</v>
      </c>
      <c r="BP142" s="73">
        <v>509.6</v>
      </c>
      <c r="BQ142" s="73">
        <v>786.4</v>
      </c>
      <c r="BR142" s="73">
        <v>330.4</v>
      </c>
      <c r="BS142" s="73">
        <v>842.4</v>
      </c>
      <c r="BT142" s="73">
        <v>391.2</v>
      </c>
      <c r="BU142" s="73">
        <v>389.6</v>
      </c>
      <c r="BV142" s="73">
        <v>1651.2</v>
      </c>
      <c r="BW142" s="73">
        <v>128</v>
      </c>
      <c r="BX142" s="73">
        <v>503.2</v>
      </c>
      <c r="BY142" s="73">
        <v>689.6</v>
      </c>
      <c r="BZ142" s="73">
        <v>708.8</v>
      </c>
      <c r="CA142" s="73">
        <v>311.2</v>
      </c>
      <c r="CB142" s="73">
        <v>435.2</v>
      </c>
      <c r="CC142" s="73">
        <v>402.4</v>
      </c>
      <c r="CD142" s="73">
        <v>1608.8</v>
      </c>
      <c r="CE142" s="73">
        <v>314.4</v>
      </c>
      <c r="CF142" s="73">
        <v>360.8</v>
      </c>
      <c r="CG142" s="73">
        <v>724.8</v>
      </c>
      <c r="CH142" s="73">
        <v>237.6</v>
      </c>
      <c r="CI142" s="375">
        <v>0.00024109398808031324</v>
      </c>
      <c r="CJ142" s="2" t="s">
        <v>351</v>
      </c>
      <c r="CK142" s="595"/>
      <c r="CL142" s="44" t="s">
        <v>102</v>
      </c>
      <c r="CN142" s="294">
        <v>142</v>
      </c>
    </row>
    <row r="143" spans="1:92" ht="12.75">
      <c r="A143" s="281" t="s">
        <v>84</v>
      </c>
      <c r="B143" s="73">
        <v>26055</v>
      </c>
      <c r="C143" s="73">
        <v>1499</v>
      </c>
      <c r="D143" s="73">
        <v>938</v>
      </c>
      <c r="E143" s="73">
        <v>1107</v>
      </c>
      <c r="F143" s="73">
        <v>2168</v>
      </c>
      <c r="G143" s="73">
        <v>1439</v>
      </c>
      <c r="H143" s="73">
        <v>2671</v>
      </c>
      <c r="I143" s="73">
        <v>4198</v>
      </c>
      <c r="J143" s="73">
        <v>2773</v>
      </c>
      <c r="K143" s="73">
        <v>3540</v>
      </c>
      <c r="L143" s="73">
        <v>3145</v>
      </c>
      <c r="M143" s="73">
        <v>96</v>
      </c>
      <c r="N143" s="73">
        <v>362</v>
      </c>
      <c r="O143" s="73">
        <v>1803</v>
      </c>
      <c r="P143" s="73">
        <v>316</v>
      </c>
      <c r="Q143" s="74">
        <v>623</v>
      </c>
      <c r="R143" s="283">
        <v>1142</v>
      </c>
      <c r="S143" s="283">
        <v>767</v>
      </c>
      <c r="T143" s="283">
        <v>889</v>
      </c>
      <c r="U143" s="283">
        <v>278</v>
      </c>
      <c r="V143" s="283">
        <v>1107</v>
      </c>
      <c r="W143" s="283">
        <v>408</v>
      </c>
      <c r="X143" s="283">
        <v>492</v>
      </c>
      <c r="Y143" s="283">
        <v>284</v>
      </c>
      <c r="Z143" s="283">
        <v>655</v>
      </c>
      <c r="AA143" s="283">
        <v>266</v>
      </c>
      <c r="AB143" s="283">
        <v>1297</v>
      </c>
      <c r="AC143" s="283">
        <v>316</v>
      </c>
      <c r="AD143" s="283">
        <v>830</v>
      </c>
      <c r="AE143" s="283">
        <v>2168</v>
      </c>
      <c r="AF143" s="283">
        <v>1836</v>
      </c>
      <c r="AG143" s="283">
        <v>1884</v>
      </c>
      <c r="AH143" s="283">
        <v>291</v>
      </c>
      <c r="AI143" s="283">
        <v>384</v>
      </c>
      <c r="AJ143" s="283">
        <v>906</v>
      </c>
      <c r="AK143" s="283">
        <v>465</v>
      </c>
      <c r="AL143" s="283">
        <v>2003</v>
      </c>
      <c r="AM143" s="283">
        <v>96</v>
      </c>
      <c r="AN143" s="283">
        <v>628</v>
      </c>
      <c r="AO143" s="283">
        <v>805</v>
      </c>
      <c r="AP143" s="283">
        <v>938</v>
      </c>
      <c r="AQ143" s="283">
        <v>362</v>
      </c>
      <c r="AR143" s="283">
        <v>542</v>
      </c>
      <c r="AS143" s="283">
        <v>1845</v>
      </c>
      <c r="AT143" s="283">
        <v>331</v>
      </c>
      <c r="AU143" s="283">
        <v>408</v>
      </c>
      <c r="AV143" s="345">
        <v>809</v>
      </c>
      <c r="AW143" s="73">
        <v>623</v>
      </c>
      <c r="AX143" s="73">
        <v>1142</v>
      </c>
      <c r="AY143" s="73">
        <v>767</v>
      </c>
      <c r="AZ143" s="73">
        <v>889</v>
      </c>
      <c r="BA143" s="73">
        <v>278</v>
      </c>
      <c r="BB143" s="73">
        <v>1107</v>
      </c>
      <c r="BC143" s="73">
        <v>408</v>
      </c>
      <c r="BD143" s="73">
        <v>898</v>
      </c>
      <c r="BE143" s="73">
        <v>492</v>
      </c>
      <c r="BF143" s="73">
        <v>284</v>
      </c>
      <c r="BG143" s="73">
        <v>655</v>
      </c>
      <c r="BH143" s="73">
        <v>266</v>
      </c>
      <c r="BI143" s="73">
        <v>1297</v>
      </c>
      <c r="BJ143" s="73">
        <v>830</v>
      </c>
      <c r="BK143" s="73">
        <v>339</v>
      </c>
      <c r="BL143" s="73">
        <v>475</v>
      </c>
      <c r="BM143" s="73">
        <v>1022</v>
      </c>
      <c r="BN143" s="73">
        <v>697</v>
      </c>
      <c r="BO143" s="73">
        <v>291</v>
      </c>
      <c r="BP143" s="73">
        <v>573</v>
      </c>
      <c r="BQ143" s="73">
        <v>965</v>
      </c>
      <c r="BR143" s="73">
        <v>384</v>
      </c>
      <c r="BS143" s="73">
        <v>906</v>
      </c>
      <c r="BT143" s="73">
        <v>465</v>
      </c>
      <c r="BU143" s="73">
        <v>482</v>
      </c>
      <c r="BV143" s="73">
        <v>2003</v>
      </c>
      <c r="BW143" s="73">
        <v>96</v>
      </c>
      <c r="BX143" s="73">
        <v>628</v>
      </c>
      <c r="BY143" s="73">
        <v>805</v>
      </c>
      <c r="BZ143" s="73">
        <v>938</v>
      </c>
      <c r="CA143" s="73">
        <v>362</v>
      </c>
      <c r="CB143" s="73">
        <v>542</v>
      </c>
      <c r="CC143" s="73">
        <v>437</v>
      </c>
      <c r="CD143" s="73">
        <v>1845</v>
      </c>
      <c r="CE143" s="73">
        <v>331</v>
      </c>
      <c r="CF143" s="73">
        <v>408</v>
      </c>
      <c r="CG143" s="73">
        <v>809</v>
      </c>
      <c r="CH143" s="73">
        <v>316</v>
      </c>
      <c r="CI143" s="375">
        <v>0.00017882822803579542</v>
      </c>
      <c r="CJ143" s="2" t="s">
        <v>351</v>
      </c>
      <c r="CK143" s="595"/>
      <c r="CL143" s="44" t="s">
        <v>102</v>
      </c>
      <c r="CN143" s="294">
        <v>143</v>
      </c>
    </row>
    <row r="144" spans="1:92" ht="12.75">
      <c r="A144" s="281" t="s">
        <v>85</v>
      </c>
      <c r="B144" s="73">
        <v>28837.5</v>
      </c>
      <c r="C144" s="73">
        <v>1783.3333333333333</v>
      </c>
      <c r="D144" s="73">
        <v>978.333333333333</v>
      </c>
      <c r="E144" s="73">
        <v>1357.5</v>
      </c>
      <c r="F144" s="73">
        <v>2225.8333333333335</v>
      </c>
      <c r="G144" s="73">
        <v>1478.3333333333333</v>
      </c>
      <c r="H144" s="73">
        <v>3077.5</v>
      </c>
      <c r="I144" s="73">
        <v>4566.66666666667</v>
      </c>
      <c r="J144" s="73">
        <v>3380</v>
      </c>
      <c r="K144" s="73">
        <v>3830</v>
      </c>
      <c r="L144" s="73">
        <v>3388.3333333333344</v>
      </c>
      <c r="M144" s="73">
        <v>150</v>
      </c>
      <c r="N144" s="73">
        <v>413.33333333333337</v>
      </c>
      <c r="O144" s="73">
        <v>1900</v>
      </c>
      <c r="P144" s="73">
        <v>308.33333333333337</v>
      </c>
      <c r="Q144" s="74">
        <v>654.1666666666669</v>
      </c>
      <c r="R144" s="283">
        <v>1337.5</v>
      </c>
      <c r="S144" s="283">
        <v>824.1666666666667</v>
      </c>
      <c r="T144" s="283">
        <v>1129.1666666666667</v>
      </c>
      <c r="U144" s="283">
        <v>305.83333333333337</v>
      </c>
      <c r="V144" s="283">
        <v>1357.5</v>
      </c>
      <c r="W144" s="283">
        <v>363.33333333333337</v>
      </c>
      <c r="X144" s="283">
        <v>560</v>
      </c>
      <c r="Y144" s="283">
        <v>309.1666666666667</v>
      </c>
      <c r="Z144" s="283">
        <v>726.6666666666667</v>
      </c>
      <c r="AA144" s="283">
        <v>328.3333333333333</v>
      </c>
      <c r="AB144" s="283">
        <v>1325.833333333334</v>
      </c>
      <c r="AC144" s="283">
        <v>308.33333333333337</v>
      </c>
      <c r="AD144" s="283">
        <v>820</v>
      </c>
      <c r="AE144" s="283">
        <v>2225.8333333333335</v>
      </c>
      <c r="AF144" s="283">
        <v>1865</v>
      </c>
      <c r="AG144" s="283">
        <v>2250.8333333333326</v>
      </c>
      <c r="AH144" s="283">
        <v>373.3333333333333</v>
      </c>
      <c r="AI144" s="283">
        <v>465</v>
      </c>
      <c r="AJ144" s="283">
        <v>1085.8333333333333</v>
      </c>
      <c r="AK144" s="283">
        <v>576.6666666666666</v>
      </c>
      <c r="AL144" s="283">
        <v>2125</v>
      </c>
      <c r="AM144" s="283">
        <v>150</v>
      </c>
      <c r="AN144" s="283">
        <v>712.5</v>
      </c>
      <c r="AO144" s="283">
        <v>905</v>
      </c>
      <c r="AP144" s="283">
        <v>978.333333333333</v>
      </c>
      <c r="AQ144" s="283">
        <v>413.33333333333337</v>
      </c>
      <c r="AR144" s="283">
        <v>646.6666666666669</v>
      </c>
      <c r="AS144" s="283">
        <v>2019.166666666666</v>
      </c>
      <c r="AT144" s="283">
        <v>352.5</v>
      </c>
      <c r="AU144" s="283">
        <v>471.6666666666667</v>
      </c>
      <c r="AV144" s="345">
        <v>870.8333333333336</v>
      </c>
      <c r="AW144" s="73">
        <v>654.1666666666669</v>
      </c>
      <c r="AX144" s="73">
        <v>1337.5</v>
      </c>
      <c r="AY144" s="73">
        <v>824.1666666666667</v>
      </c>
      <c r="AZ144" s="73">
        <v>1129.1666666666667</v>
      </c>
      <c r="BA144" s="73">
        <v>305.83333333333337</v>
      </c>
      <c r="BB144" s="73">
        <v>1357.5</v>
      </c>
      <c r="BC144" s="73">
        <v>363.33333333333337</v>
      </c>
      <c r="BD144" s="73">
        <v>904.1666666666667</v>
      </c>
      <c r="BE144" s="73">
        <v>560</v>
      </c>
      <c r="BF144" s="73">
        <v>309.1666666666667</v>
      </c>
      <c r="BG144" s="73">
        <v>726.6666666666667</v>
      </c>
      <c r="BH144" s="73">
        <v>328.3333333333333</v>
      </c>
      <c r="BI144" s="73">
        <v>1325.833333333334</v>
      </c>
      <c r="BJ144" s="73">
        <v>820</v>
      </c>
      <c r="BK144" s="73">
        <v>411.6666666666666</v>
      </c>
      <c r="BL144" s="73">
        <v>470</v>
      </c>
      <c r="BM144" s="73">
        <v>983.3333333333335</v>
      </c>
      <c r="BN144" s="73">
        <v>773.3333333333334</v>
      </c>
      <c r="BO144" s="73">
        <v>373.3333333333333</v>
      </c>
      <c r="BP144" s="73">
        <v>548.3333333333335</v>
      </c>
      <c r="BQ144" s="73">
        <v>1134.1666666666665</v>
      </c>
      <c r="BR144" s="73">
        <v>465</v>
      </c>
      <c r="BS144" s="73">
        <v>1085.8333333333333</v>
      </c>
      <c r="BT144" s="73">
        <v>576.6666666666666</v>
      </c>
      <c r="BU144" s="73">
        <v>624.1666666666667</v>
      </c>
      <c r="BV144" s="73">
        <v>2125</v>
      </c>
      <c r="BW144" s="73">
        <v>150</v>
      </c>
      <c r="BX144" s="73">
        <v>712.5</v>
      </c>
      <c r="BY144" s="73">
        <v>905</v>
      </c>
      <c r="BZ144" s="73">
        <v>978.333333333333</v>
      </c>
      <c r="CA144" s="73">
        <v>413.33333333333337</v>
      </c>
      <c r="CB144" s="73">
        <v>646.6666666666669</v>
      </c>
      <c r="CC144" s="73">
        <v>492.5</v>
      </c>
      <c r="CD144" s="73">
        <v>2019.166666666666</v>
      </c>
      <c r="CE144" s="73">
        <v>352.5</v>
      </c>
      <c r="CF144" s="73">
        <v>471.6666666666667</v>
      </c>
      <c r="CG144" s="73">
        <v>870.8333333333336</v>
      </c>
      <c r="CH144" s="73">
        <v>308.33333333333337</v>
      </c>
      <c r="CI144" s="375">
        <v>0.00015170403202933823</v>
      </c>
      <c r="CJ144" s="2" t="s">
        <v>351</v>
      </c>
      <c r="CK144" s="595"/>
      <c r="CL144" s="44" t="s">
        <v>102</v>
      </c>
      <c r="CN144" s="294">
        <v>144</v>
      </c>
    </row>
    <row r="145" spans="1:92" ht="12.75">
      <c r="A145" s="281" t="s">
        <v>28</v>
      </c>
      <c r="B145" s="19">
        <v>31551.5</v>
      </c>
      <c r="C145" s="19">
        <v>1871.6666666666667</v>
      </c>
      <c r="D145" s="19">
        <v>1069.666666666667</v>
      </c>
      <c r="E145" s="19">
        <v>1397.5</v>
      </c>
      <c r="F145" s="19">
        <v>2339.166666666666</v>
      </c>
      <c r="G145" s="19">
        <v>1675.6666666666665</v>
      </c>
      <c r="H145" s="19">
        <v>3431.5</v>
      </c>
      <c r="I145" s="19">
        <v>5302.333333333331</v>
      </c>
      <c r="J145" s="19">
        <v>3459</v>
      </c>
      <c r="K145" s="19">
        <v>4088</v>
      </c>
      <c r="L145" s="19">
        <v>3743.666666666666</v>
      </c>
      <c r="M145" s="19">
        <v>162</v>
      </c>
      <c r="N145" s="19">
        <v>432.66666666666663</v>
      </c>
      <c r="O145" s="19">
        <v>2247</v>
      </c>
      <c r="P145" s="19">
        <v>331.66666666666663</v>
      </c>
      <c r="Q145" s="52">
        <v>839.8333333333331</v>
      </c>
      <c r="R145" s="283">
        <v>1396.5</v>
      </c>
      <c r="S145" s="283">
        <v>919.8333333333333</v>
      </c>
      <c r="T145" s="283">
        <v>1160.8333333333335</v>
      </c>
      <c r="U145" s="283">
        <v>321.16666666666663</v>
      </c>
      <c r="V145" s="283">
        <v>1397.5</v>
      </c>
      <c r="W145" s="283">
        <v>535.6666666666666</v>
      </c>
      <c r="X145" s="283">
        <v>600</v>
      </c>
      <c r="Y145" s="283">
        <v>370.83333333333326</v>
      </c>
      <c r="Z145" s="283">
        <v>766.3333333333333</v>
      </c>
      <c r="AA145" s="283">
        <v>319.6666666666667</v>
      </c>
      <c r="AB145" s="283">
        <v>1577.1666666666665</v>
      </c>
      <c r="AC145" s="283">
        <v>331.66666666666663</v>
      </c>
      <c r="AD145" s="283">
        <v>947</v>
      </c>
      <c r="AE145" s="283">
        <v>2339.166666666666</v>
      </c>
      <c r="AF145" s="283">
        <v>2296</v>
      </c>
      <c r="AG145" s="283">
        <v>2298.1666666666674</v>
      </c>
      <c r="AH145" s="283">
        <v>404.6666666666667</v>
      </c>
      <c r="AI145" s="283">
        <v>496</v>
      </c>
      <c r="AJ145" s="283">
        <v>1195.1666666666667</v>
      </c>
      <c r="AK145" s="283">
        <v>601.3333333333333</v>
      </c>
      <c r="AL145" s="283">
        <v>2179</v>
      </c>
      <c r="AM145" s="283">
        <v>162</v>
      </c>
      <c r="AN145" s="283">
        <v>791.5</v>
      </c>
      <c r="AO145" s="283">
        <v>975</v>
      </c>
      <c r="AP145" s="283">
        <v>1069.666666666667</v>
      </c>
      <c r="AQ145" s="283">
        <v>432.66666666666663</v>
      </c>
      <c r="AR145" s="283">
        <v>670.3333333333333</v>
      </c>
      <c r="AS145" s="283">
        <v>2265.8333333333344</v>
      </c>
      <c r="AT145" s="283">
        <v>407.5</v>
      </c>
      <c r="AU145" s="283">
        <v>579.3333333333334</v>
      </c>
      <c r="AV145" s="345">
        <v>904.1666666666664</v>
      </c>
      <c r="AW145" s="19">
        <v>839.8333333333331</v>
      </c>
      <c r="AX145" s="19">
        <v>1396.5</v>
      </c>
      <c r="AY145" s="19">
        <v>919.8333333333333</v>
      </c>
      <c r="AZ145" s="19">
        <v>1160.8333333333335</v>
      </c>
      <c r="BA145" s="19">
        <v>321.16666666666663</v>
      </c>
      <c r="BB145" s="19">
        <v>1397.5</v>
      </c>
      <c r="BC145" s="19">
        <v>535.6666666666666</v>
      </c>
      <c r="BD145" s="19">
        <v>967.8333333333333</v>
      </c>
      <c r="BE145" s="19">
        <v>600</v>
      </c>
      <c r="BF145" s="19">
        <v>370.83333333333326</v>
      </c>
      <c r="BG145" s="19">
        <v>766.3333333333333</v>
      </c>
      <c r="BH145" s="19">
        <v>319.6666666666667</v>
      </c>
      <c r="BI145" s="19">
        <v>1577.1666666666665</v>
      </c>
      <c r="BJ145" s="19">
        <v>947</v>
      </c>
      <c r="BK145" s="19">
        <v>462.33333333333337</v>
      </c>
      <c r="BL145" s="19">
        <v>857</v>
      </c>
      <c r="BM145" s="19">
        <v>976.6666666666666</v>
      </c>
      <c r="BN145" s="19">
        <v>785.6666666666667</v>
      </c>
      <c r="BO145" s="19">
        <v>404.6666666666667</v>
      </c>
      <c r="BP145" s="19">
        <v>585.6666666666665</v>
      </c>
      <c r="BQ145" s="19">
        <v>1092.8333333333335</v>
      </c>
      <c r="BR145" s="19">
        <v>496</v>
      </c>
      <c r="BS145" s="19">
        <v>1195.1666666666667</v>
      </c>
      <c r="BT145" s="19">
        <v>601.3333333333333</v>
      </c>
      <c r="BU145" s="19">
        <v>663.8333333333334</v>
      </c>
      <c r="BV145" s="19">
        <v>2179</v>
      </c>
      <c r="BW145" s="19">
        <v>162</v>
      </c>
      <c r="BX145" s="19">
        <v>791.5</v>
      </c>
      <c r="BY145" s="19">
        <v>975</v>
      </c>
      <c r="BZ145" s="19">
        <v>1069.666666666667</v>
      </c>
      <c r="CA145" s="19">
        <v>432.66666666666663</v>
      </c>
      <c r="CB145" s="19">
        <v>670.3333333333333</v>
      </c>
      <c r="CC145" s="19">
        <v>541.5</v>
      </c>
      <c r="CD145" s="19">
        <v>2265.8333333333344</v>
      </c>
      <c r="CE145" s="19">
        <v>407.5</v>
      </c>
      <c r="CF145" s="19">
        <v>579.3333333333334</v>
      </c>
      <c r="CG145" s="19">
        <v>904.1666666666664</v>
      </c>
      <c r="CH145" s="19">
        <v>331.66666666666663</v>
      </c>
      <c r="CI145" s="375">
        <v>0.0006744173096317929</v>
      </c>
      <c r="CJ145" s="2" t="s">
        <v>351</v>
      </c>
      <c r="CK145" s="595"/>
      <c r="CL145" s="44" t="s">
        <v>102</v>
      </c>
      <c r="CN145" s="294">
        <v>145</v>
      </c>
    </row>
    <row r="146" spans="1:92" ht="12.75">
      <c r="A146" s="281" t="s">
        <v>29</v>
      </c>
      <c r="B146" s="19">
        <v>34891</v>
      </c>
      <c r="C146" s="19">
        <v>1876</v>
      </c>
      <c r="D146" s="19">
        <v>868</v>
      </c>
      <c r="E146" s="19">
        <v>1251</v>
      </c>
      <c r="F146" s="19">
        <v>2531</v>
      </c>
      <c r="G146" s="19">
        <v>1764</v>
      </c>
      <c r="H146" s="19">
        <v>3898</v>
      </c>
      <c r="I146" s="19">
        <v>6695</v>
      </c>
      <c r="J146" s="19">
        <v>2858</v>
      </c>
      <c r="K146" s="19">
        <v>3999</v>
      </c>
      <c r="L146" s="19">
        <v>5615</v>
      </c>
      <c r="M146" s="19">
        <v>157</v>
      </c>
      <c r="N146" s="19">
        <v>385</v>
      </c>
      <c r="O146" s="19">
        <v>2707</v>
      </c>
      <c r="P146" s="19">
        <v>287</v>
      </c>
      <c r="Q146" s="52">
        <v>1662</v>
      </c>
      <c r="R146" s="283">
        <v>1215</v>
      </c>
      <c r="S146" s="283">
        <v>844</v>
      </c>
      <c r="T146" s="283">
        <v>947</v>
      </c>
      <c r="U146" s="283">
        <v>308</v>
      </c>
      <c r="V146" s="283">
        <v>1251</v>
      </c>
      <c r="W146" s="283">
        <v>1045</v>
      </c>
      <c r="X146" s="283">
        <v>711</v>
      </c>
      <c r="Y146" s="283">
        <v>338</v>
      </c>
      <c r="Z146" s="283">
        <v>817</v>
      </c>
      <c r="AA146" s="283">
        <v>318</v>
      </c>
      <c r="AB146" s="283">
        <v>3376</v>
      </c>
      <c r="AC146" s="283">
        <v>287</v>
      </c>
      <c r="AD146" s="283">
        <v>869</v>
      </c>
      <c r="AE146" s="283">
        <v>2531</v>
      </c>
      <c r="AF146" s="283">
        <v>3781</v>
      </c>
      <c r="AG146" s="283">
        <v>1911</v>
      </c>
      <c r="AH146" s="283">
        <v>419</v>
      </c>
      <c r="AI146" s="283">
        <v>476</v>
      </c>
      <c r="AJ146" s="283">
        <v>1021</v>
      </c>
      <c r="AK146" s="283">
        <v>552</v>
      </c>
      <c r="AL146" s="283">
        <v>2176</v>
      </c>
      <c r="AM146" s="283">
        <v>157</v>
      </c>
      <c r="AN146" s="283">
        <v>818</v>
      </c>
      <c r="AO146" s="283">
        <v>904</v>
      </c>
      <c r="AP146" s="283">
        <v>868</v>
      </c>
      <c r="AQ146" s="283">
        <v>385</v>
      </c>
      <c r="AR146" s="283">
        <v>613</v>
      </c>
      <c r="AS146" s="283">
        <v>2193</v>
      </c>
      <c r="AT146" s="283">
        <v>587</v>
      </c>
      <c r="AU146" s="283">
        <v>565</v>
      </c>
      <c r="AV146" s="345">
        <v>946</v>
      </c>
      <c r="AW146" s="19">
        <v>1662</v>
      </c>
      <c r="AX146" s="19">
        <v>1215</v>
      </c>
      <c r="AY146" s="19">
        <v>844</v>
      </c>
      <c r="AZ146" s="19">
        <v>947</v>
      </c>
      <c r="BA146" s="19">
        <v>308</v>
      </c>
      <c r="BB146" s="19">
        <v>1251</v>
      </c>
      <c r="BC146" s="19">
        <v>1045</v>
      </c>
      <c r="BD146" s="19">
        <v>933</v>
      </c>
      <c r="BE146" s="19">
        <v>711</v>
      </c>
      <c r="BF146" s="19">
        <v>338</v>
      </c>
      <c r="BG146" s="19">
        <v>817</v>
      </c>
      <c r="BH146" s="19">
        <v>318</v>
      </c>
      <c r="BI146" s="19">
        <v>3376</v>
      </c>
      <c r="BJ146" s="19">
        <v>869</v>
      </c>
      <c r="BK146" s="19">
        <v>802</v>
      </c>
      <c r="BL146" s="19">
        <v>1760</v>
      </c>
      <c r="BM146" s="19">
        <v>1219</v>
      </c>
      <c r="BN146" s="19">
        <v>1056</v>
      </c>
      <c r="BO146" s="19">
        <v>419</v>
      </c>
      <c r="BP146" s="19">
        <v>542</v>
      </c>
      <c r="BQ146" s="19">
        <v>894</v>
      </c>
      <c r="BR146" s="19">
        <v>476</v>
      </c>
      <c r="BS146" s="19">
        <v>1021</v>
      </c>
      <c r="BT146" s="19">
        <v>552</v>
      </c>
      <c r="BU146" s="19">
        <v>508</v>
      </c>
      <c r="BV146" s="19">
        <v>2176</v>
      </c>
      <c r="BW146" s="19">
        <v>157</v>
      </c>
      <c r="BX146" s="19">
        <v>818</v>
      </c>
      <c r="BY146" s="19">
        <v>904</v>
      </c>
      <c r="BZ146" s="19">
        <v>868</v>
      </c>
      <c r="CA146" s="19">
        <v>385</v>
      </c>
      <c r="CB146" s="19">
        <v>613</v>
      </c>
      <c r="CC146" s="19">
        <v>509</v>
      </c>
      <c r="CD146" s="19">
        <v>2193</v>
      </c>
      <c r="CE146" s="19">
        <v>587</v>
      </c>
      <c r="CF146" s="19">
        <v>565</v>
      </c>
      <c r="CG146" s="19">
        <v>946</v>
      </c>
      <c r="CH146" s="19">
        <v>287</v>
      </c>
      <c r="CI146" s="375">
        <v>0.0008804862240592861</v>
      </c>
      <c r="CJ146" s="2" t="s">
        <v>351</v>
      </c>
      <c r="CK146" s="595"/>
      <c r="CL146" s="44" t="s">
        <v>102</v>
      </c>
      <c r="CN146" s="294">
        <v>146</v>
      </c>
    </row>
    <row r="147" spans="1:92" ht="12.75">
      <c r="A147" s="281" t="s">
        <v>30</v>
      </c>
      <c r="B147" s="19">
        <v>34539</v>
      </c>
      <c r="C147" s="19">
        <v>1459</v>
      </c>
      <c r="D147" s="19">
        <v>757</v>
      </c>
      <c r="E147" s="19">
        <v>844</v>
      </c>
      <c r="F147" s="19">
        <v>2308</v>
      </c>
      <c r="G147" s="19">
        <v>1589</v>
      </c>
      <c r="H147" s="19">
        <v>3620</v>
      </c>
      <c r="I147" s="19">
        <v>7573</v>
      </c>
      <c r="J147" s="19">
        <v>2679</v>
      </c>
      <c r="K147" s="19">
        <v>3862</v>
      </c>
      <c r="L147" s="19">
        <v>6869</v>
      </c>
      <c r="M147" s="19">
        <v>153</v>
      </c>
      <c r="N147" s="19">
        <v>365</v>
      </c>
      <c r="O147" s="19">
        <v>2243</v>
      </c>
      <c r="P147" s="19">
        <v>218</v>
      </c>
      <c r="Q147" s="52">
        <v>1716</v>
      </c>
      <c r="R147" s="283">
        <v>1067</v>
      </c>
      <c r="S147" s="283">
        <v>722</v>
      </c>
      <c r="T147" s="283">
        <v>821</v>
      </c>
      <c r="U147" s="283">
        <v>262</v>
      </c>
      <c r="V147" s="283">
        <v>844</v>
      </c>
      <c r="W147" s="283">
        <v>710</v>
      </c>
      <c r="X147" s="283">
        <v>533</v>
      </c>
      <c r="Y147" s="283">
        <v>337</v>
      </c>
      <c r="Z147" s="283">
        <v>625</v>
      </c>
      <c r="AA147" s="283">
        <v>272</v>
      </c>
      <c r="AB147" s="283">
        <v>4965</v>
      </c>
      <c r="AC147" s="283">
        <v>218</v>
      </c>
      <c r="AD147" s="283">
        <v>859</v>
      </c>
      <c r="AE147" s="283">
        <v>2308</v>
      </c>
      <c r="AF147" s="283">
        <v>4833</v>
      </c>
      <c r="AG147" s="283">
        <v>1858</v>
      </c>
      <c r="AH147" s="283">
        <v>333</v>
      </c>
      <c r="AI147" s="283">
        <v>388</v>
      </c>
      <c r="AJ147" s="283">
        <v>837</v>
      </c>
      <c r="AK147" s="283">
        <v>409</v>
      </c>
      <c r="AL147" s="283">
        <v>2117</v>
      </c>
      <c r="AM147" s="283">
        <v>153</v>
      </c>
      <c r="AN147" s="283">
        <v>811</v>
      </c>
      <c r="AO147" s="283">
        <v>814</v>
      </c>
      <c r="AP147" s="283">
        <v>757</v>
      </c>
      <c r="AQ147" s="283">
        <v>365</v>
      </c>
      <c r="AR147" s="283">
        <v>517</v>
      </c>
      <c r="AS147" s="283">
        <v>2132</v>
      </c>
      <c r="AT147" s="283">
        <v>468</v>
      </c>
      <c r="AU147" s="283">
        <v>597</v>
      </c>
      <c r="AV147" s="345">
        <v>891</v>
      </c>
      <c r="AW147" s="19">
        <v>1716</v>
      </c>
      <c r="AX147" s="19">
        <v>1067</v>
      </c>
      <c r="AY147" s="19">
        <v>722</v>
      </c>
      <c r="AZ147" s="19">
        <v>821</v>
      </c>
      <c r="BA147" s="19">
        <v>262</v>
      </c>
      <c r="BB147" s="19">
        <v>844</v>
      </c>
      <c r="BC147" s="19">
        <v>710</v>
      </c>
      <c r="BD147" s="19">
        <v>1002</v>
      </c>
      <c r="BE147" s="19">
        <v>533</v>
      </c>
      <c r="BF147" s="19">
        <v>337</v>
      </c>
      <c r="BG147" s="19">
        <v>625</v>
      </c>
      <c r="BH147" s="19">
        <v>272</v>
      </c>
      <c r="BI147" s="19">
        <v>4965</v>
      </c>
      <c r="BJ147" s="19">
        <v>859</v>
      </c>
      <c r="BK147" s="19">
        <v>944</v>
      </c>
      <c r="BL147" s="19">
        <v>2188</v>
      </c>
      <c r="BM147" s="19">
        <v>1701</v>
      </c>
      <c r="BN147" s="19">
        <v>785</v>
      </c>
      <c r="BO147" s="19">
        <v>333</v>
      </c>
      <c r="BP147" s="19">
        <v>521</v>
      </c>
      <c r="BQ147" s="19">
        <v>837</v>
      </c>
      <c r="BR147" s="19">
        <v>388</v>
      </c>
      <c r="BS147" s="19">
        <v>837</v>
      </c>
      <c r="BT147" s="19">
        <v>409</v>
      </c>
      <c r="BU147" s="19">
        <v>423</v>
      </c>
      <c r="BV147" s="19">
        <v>2117</v>
      </c>
      <c r="BW147" s="19">
        <v>153</v>
      </c>
      <c r="BX147" s="19">
        <v>811</v>
      </c>
      <c r="BY147" s="19">
        <v>814</v>
      </c>
      <c r="BZ147" s="19">
        <v>757</v>
      </c>
      <c r="CA147" s="19">
        <v>365</v>
      </c>
      <c r="CB147" s="19">
        <v>517</v>
      </c>
      <c r="CC147" s="19">
        <v>598</v>
      </c>
      <c r="CD147" s="19">
        <v>2132</v>
      </c>
      <c r="CE147" s="19">
        <v>468</v>
      </c>
      <c r="CF147" s="19">
        <v>597</v>
      </c>
      <c r="CG147" s="19">
        <v>891</v>
      </c>
      <c r="CH147" s="19">
        <v>218</v>
      </c>
      <c r="CI147" s="375">
        <v>0.00099650295546684</v>
      </c>
      <c r="CJ147" s="2" t="s">
        <v>351</v>
      </c>
      <c r="CK147" s="595"/>
      <c r="CL147" s="44" t="s">
        <v>102</v>
      </c>
      <c r="CN147" s="294">
        <v>147</v>
      </c>
    </row>
    <row r="148" spans="1:92" ht="12.75">
      <c r="A148" s="281" t="s">
        <v>31</v>
      </c>
      <c r="B148" s="19">
        <v>32299</v>
      </c>
      <c r="C148" s="19">
        <v>1388</v>
      </c>
      <c r="D148" s="19">
        <v>795</v>
      </c>
      <c r="E148" s="19">
        <v>825</v>
      </c>
      <c r="F148" s="19">
        <v>2190</v>
      </c>
      <c r="G148" s="19">
        <v>1432</v>
      </c>
      <c r="H148" s="19">
        <v>3358</v>
      </c>
      <c r="I148" s="19">
        <v>6703</v>
      </c>
      <c r="J148" s="19">
        <v>2554</v>
      </c>
      <c r="K148" s="19">
        <v>3739</v>
      </c>
      <c r="L148" s="19">
        <v>6657</v>
      </c>
      <c r="M148" s="19">
        <v>151</v>
      </c>
      <c r="N148" s="19">
        <v>388</v>
      </c>
      <c r="O148" s="19">
        <v>1855</v>
      </c>
      <c r="P148" s="19">
        <v>264</v>
      </c>
      <c r="Q148" s="52">
        <v>1519</v>
      </c>
      <c r="R148" s="283">
        <v>1001</v>
      </c>
      <c r="S148" s="283">
        <v>631</v>
      </c>
      <c r="T148" s="283">
        <v>714</v>
      </c>
      <c r="U148" s="283">
        <v>225</v>
      </c>
      <c r="V148" s="283">
        <v>825</v>
      </c>
      <c r="W148" s="283">
        <v>633</v>
      </c>
      <c r="X148" s="283">
        <v>484</v>
      </c>
      <c r="Y148" s="283">
        <v>285</v>
      </c>
      <c r="Z148" s="283">
        <v>619</v>
      </c>
      <c r="AA148" s="283">
        <v>204</v>
      </c>
      <c r="AB148" s="283">
        <v>4811</v>
      </c>
      <c r="AC148" s="283">
        <v>264</v>
      </c>
      <c r="AD148" s="283">
        <v>892</v>
      </c>
      <c r="AE148" s="283">
        <v>2190</v>
      </c>
      <c r="AF148" s="283">
        <v>4424</v>
      </c>
      <c r="AG148" s="283">
        <v>1840</v>
      </c>
      <c r="AH148" s="283">
        <v>273</v>
      </c>
      <c r="AI148" s="283">
        <v>317</v>
      </c>
      <c r="AJ148" s="283">
        <v>838</v>
      </c>
      <c r="AK148" s="283">
        <v>408</v>
      </c>
      <c r="AL148" s="283">
        <v>2073</v>
      </c>
      <c r="AM148" s="283">
        <v>151</v>
      </c>
      <c r="AN148" s="283">
        <v>591</v>
      </c>
      <c r="AO148" s="283">
        <v>736</v>
      </c>
      <c r="AP148" s="283">
        <v>795</v>
      </c>
      <c r="AQ148" s="283">
        <v>388</v>
      </c>
      <c r="AR148" s="283">
        <v>496</v>
      </c>
      <c r="AS148" s="283">
        <v>2019</v>
      </c>
      <c r="AT148" s="283">
        <v>315</v>
      </c>
      <c r="AU148" s="283">
        <v>428</v>
      </c>
      <c r="AV148" s="345">
        <v>910</v>
      </c>
      <c r="AW148" s="19">
        <v>1519</v>
      </c>
      <c r="AX148" s="19">
        <v>1001</v>
      </c>
      <c r="AY148" s="19">
        <v>631</v>
      </c>
      <c r="AZ148" s="19">
        <v>714</v>
      </c>
      <c r="BA148" s="19">
        <v>225</v>
      </c>
      <c r="BB148" s="19">
        <v>825</v>
      </c>
      <c r="BC148" s="19">
        <v>633</v>
      </c>
      <c r="BD148" s="19">
        <v>1029</v>
      </c>
      <c r="BE148" s="19">
        <v>484</v>
      </c>
      <c r="BF148" s="19">
        <v>285</v>
      </c>
      <c r="BG148" s="19">
        <v>619</v>
      </c>
      <c r="BH148" s="19">
        <v>204</v>
      </c>
      <c r="BI148" s="19">
        <v>4811</v>
      </c>
      <c r="BJ148" s="19">
        <v>892</v>
      </c>
      <c r="BK148" s="19">
        <v>861</v>
      </c>
      <c r="BL148" s="19">
        <v>1799</v>
      </c>
      <c r="BM148" s="19">
        <v>1764</v>
      </c>
      <c r="BN148" s="19">
        <v>611</v>
      </c>
      <c r="BO148" s="19">
        <v>273</v>
      </c>
      <c r="BP148" s="19">
        <v>550</v>
      </c>
      <c r="BQ148" s="19">
        <v>889</v>
      </c>
      <c r="BR148" s="19">
        <v>317</v>
      </c>
      <c r="BS148" s="19">
        <v>838</v>
      </c>
      <c r="BT148" s="19">
        <v>408</v>
      </c>
      <c r="BU148" s="19">
        <v>424</v>
      </c>
      <c r="BV148" s="19">
        <v>2073</v>
      </c>
      <c r="BW148" s="19">
        <v>151</v>
      </c>
      <c r="BX148" s="19">
        <v>591</v>
      </c>
      <c r="BY148" s="19">
        <v>736</v>
      </c>
      <c r="BZ148" s="19">
        <v>795</v>
      </c>
      <c r="CA148" s="19">
        <v>388</v>
      </c>
      <c r="CB148" s="19">
        <v>496</v>
      </c>
      <c r="CC148" s="19">
        <v>527</v>
      </c>
      <c r="CD148" s="19">
        <v>2019</v>
      </c>
      <c r="CE148" s="19">
        <v>315</v>
      </c>
      <c r="CF148" s="19">
        <v>428</v>
      </c>
      <c r="CG148" s="19">
        <v>910</v>
      </c>
      <c r="CH148" s="19">
        <v>264</v>
      </c>
      <c r="CI148" s="375">
        <v>0.001197984343802491</v>
      </c>
      <c r="CJ148" s="2" t="s">
        <v>351</v>
      </c>
      <c r="CK148" s="595"/>
      <c r="CL148" s="44" t="s">
        <v>102</v>
      </c>
      <c r="CN148" s="294">
        <v>148</v>
      </c>
    </row>
    <row r="149" spans="1:92" ht="12.75">
      <c r="A149" s="281" t="s">
        <v>32</v>
      </c>
      <c r="B149" s="19">
        <v>33433</v>
      </c>
      <c r="C149" s="19">
        <v>1817</v>
      </c>
      <c r="D149" s="19">
        <v>908</v>
      </c>
      <c r="E149" s="19">
        <v>1198</v>
      </c>
      <c r="F149" s="19">
        <v>2474</v>
      </c>
      <c r="G149" s="19">
        <v>1677</v>
      </c>
      <c r="H149" s="19">
        <v>3377</v>
      </c>
      <c r="I149" s="19">
        <v>6247</v>
      </c>
      <c r="J149" s="19">
        <v>3062</v>
      </c>
      <c r="K149" s="19">
        <v>4043</v>
      </c>
      <c r="L149" s="19">
        <v>5818</v>
      </c>
      <c r="M149" s="19">
        <v>150</v>
      </c>
      <c r="N149" s="19">
        <v>431</v>
      </c>
      <c r="O149" s="19">
        <v>1889</v>
      </c>
      <c r="P149" s="19">
        <v>342</v>
      </c>
      <c r="Q149" s="52">
        <v>1052</v>
      </c>
      <c r="R149" s="283">
        <v>1285</v>
      </c>
      <c r="S149" s="283">
        <v>793</v>
      </c>
      <c r="T149" s="283">
        <v>955</v>
      </c>
      <c r="U149" s="283">
        <v>247</v>
      </c>
      <c r="V149" s="283">
        <v>1198</v>
      </c>
      <c r="W149" s="283">
        <v>522</v>
      </c>
      <c r="X149" s="283">
        <v>658</v>
      </c>
      <c r="Y149" s="283">
        <v>298</v>
      </c>
      <c r="Z149" s="283">
        <v>781</v>
      </c>
      <c r="AA149" s="283">
        <v>237</v>
      </c>
      <c r="AB149" s="283">
        <v>3550</v>
      </c>
      <c r="AC149" s="283">
        <v>342</v>
      </c>
      <c r="AD149" s="283">
        <v>980</v>
      </c>
      <c r="AE149" s="283">
        <v>2474</v>
      </c>
      <c r="AF149" s="283">
        <v>3575</v>
      </c>
      <c r="AG149" s="283">
        <v>2107</v>
      </c>
      <c r="AH149" s="283">
        <v>310</v>
      </c>
      <c r="AI149" s="283">
        <v>413</v>
      </c>
      <c r="AJ149" s="283">
        <v>1040</v>
      </c>
      <c r="AK149" s="283">
        <v>526</v>
      </c>
      <c r="AL149" s="283">
        <v>2299</v>
      </c>
      <c r="AM149" s="283">
        <v>150</v>
      </c>
      <c r="AN149" s="283">
        <v>574</v>
      </c>
      <c r="AO149" s="283">
        <v>884</v>
      </c>
      <c r="AP149" s="283">
        <v>908</v>
      </c>
      <c r="AQ149" s="283">
        <v>431</v>
      </c>
      <c r="AR149" s="283">
        <v>633</v>
      </c>
      <c r="AS149" s="283">
        <v>2143</v>
      </c>
      <c r="AT149" s="283">
        <v>450</v>
      </c>
      <c r="AU149" s="283">
        <v>544</v>
      </c>
      <c r="AV149" s="345">
        <v>1074</v>
      </c>
      <c r="AW149" s="19">
        <v>1052</v>
      </c>
      <c r="AX149" s="19">
        <v>1285</v>
      </c>
      <c r="AY149" s="19">
        <v>793</v>
      </c>
      <c r="AZ149" s="19">
        <v>955</v>
      </c>
      <c r="BA149" s="19">
        <v>247</v>
      </c>
      <c r="BB149" s="19">
        <v>1198</v>
      </c>
      <c r="BC149" s="19">
        <v>522</v>
      </c>
      <c r="BD149" s="19">
        <v>1105</v>
      </c>
      <c r="BE149" s="19">
        <v>658</v>
      </c>
      <c r="BF149" s="19">
        <v>298</v>
      </c>
      <c r="BG149" s="19">
        <v>781</v>
      </c>
      <c r="BH149" s="19">
        <v>237</v>
      </c>
      <c r="BI149" s="19">
        <v>3550</v>
      </c>
      <c r="BJ149" s="19">
        <v>980</v>
      </c>
      <c r="BK149" s="19">
        <v>734</v>
      </c>
      <c r="BL149" s="19">
        <v>1165</v>
      </c>
      <c r="BM149" s="19">
        <v>1676</v>
      </c>
      <c r="BN149" s="19">
        <v>741</v>
      </c>
      <c r="BO149" s="19">
        <v>310</v>
      </c>
      <c r="BP149" s="19">
        <v>628</v>
      </c>
      <c r="BQ149" s="19">
        <v>982</v>
      </c>
      <c r="BR149" s="19">
        <v>413</v>
      </c>
      <c r="BS149" s="19">
        <v>1040</v>
      </c>
      <c r="BT149" s="19">
        <v>526</v>
      </c>
      <c r="BU149" s="19">
        <v>561</v>
      </c>
      <c r="BV149" s="19">
        <v>2299</v>
      </c>
      <c r="BW149" s="19">
        <v>150</v>
      </c>
      <c r="BX149" s="19">
        <v>574</v>
      </c>
      <c r="BY149" s="19">
        <v>884</v>
      </c>
      <c r="BZ149" s="19">
        <v>908</v>
      </c>
      <c r="CA149" s="19">
        <v>431</v>
      </c>
      <c r="CB149" s="19">
        <v>633</v>
      </c>
      <c r="CC149" s="19">
        <v>564</v>
      </c>
      <c r="CD149" s="19">
        <v>2143</v>
      </c>
      <c r="CE149" s="19">
        <v>450</v>
      </c>
      <c r="CF149" s="19">
        <v>544</v>
      </c>
      <c r="CG149" s="19">
        <v>1074</v>
      </c>
      <c r="CH149" s="19">
        <v>342</v>
      </c>
      <c r="CI149" s="375">
        <v>0.0016348014386252658</v>
      </c>
      <c r="CJ149" s="2" t="s">
        <v>351</v>
      </c>
      <c r="CK149" s="595"/>
      <c r="CL149" s="44" t="s">
        <v>102</v>
      </c>
      <c r="CN149" s="294">
        <v>149</v>
      </c>
    </row>
    <row r="150" spans="1:92" ht="12.75">
      <c r="A150" s="281" t="s">
        <v>33</v>
      </c>
      <c r="B150" s="19">
        <v>38714</v>
      </c>
      <c r="C150" s="19">
        <v>2267</v>
      </c>
      <c r="D150" s="19">
        <v>1343</v>
      </c>
      <c r="E150" s="19">
        <v>1579</v>
      </c>
      <c r="F150" s="19">
        <v>3007</v>
      </c>
      <c r="G150" s="19">
        <v>1935</v>
      </c>
      <c r="H150" s="19">
        <v>4028</v>
      </c>
      <c r="I150" s="19">
        <v>6511</v>
      </c>
      <c r="J150" s="19">
        <v>4236</v>
      </c>
      <c r="K150" s="19">
        <v>5059</v>
      </c>
      <c r="L150" s="19">
        <v>5292</v>
      </c>
      <c r="M150" s="19">
        <v>207</v>
      </c>
      <c r="N150" s="19">
        <v>482</v>
      </c>
      <c r="O150" s="19">
        <v>2382</v>
      </c>
      <c r="P150" s="19">
        <v>386</v>
      </c>
      <c r="Q150" s="52">
        <v>1032</v>
      </c>
      <c r="R150" s="283">
        <v>1666</v>
      </c>
      <c r="S150" s="283">
        <v>938</v>
      </c>
      <c r="T150" s="283">
        <v>1412</v>
      </c>
      <c r="U150" s="283">
        <v>376</v>
      </c>
      <c r="V150" s="283">
        <v>1579</v>
      </c>
      <c r="W150" s="283">
        <v>510</v>
      </c>
      <c r="X150" s="283">
        <v>765</v>
      </c>
      <c r="Y150" s="283">
        <v>432</v>
      </c>
      <c r="Z150" s="283">
        <v>885</v>
      </c>
      <c r="AA150" s="283">
        <v>352</v>
      </c>
      <c r="AB150" s="283">
        <v>2694</v>
      </c>
      <c r="AC150" s="283">
        <v>386</v>
      </c>
      <c r="AD150" s="283">
        <v>1112</v>
      </c>
      <c r="AE150" s="283">
        <v>3007</v>
      </c>
      <c r="AF150" s="283">
        <v>3048</v>
      </c>
      <c r="AG150" s="283">
        <v>2824</v>
      </c>
      <c r="AH150" s="283">
        <v>467</v>
      </c>
      <c r="AI150" s="283">
        <v>524</v>
      </c>
      <c r="AJ150" s="283">
        <v>1330</v>
      </c>
      <c r="AK150" s="283">
        <v>764</v>
      </c>
      <c r="AL150" s="283">
        <v>2774</v>
      </c>
      <c r="AM150" s="283">
        <v>207</v>
      </c>
      <c r="AN150" s="283">
        <v>934</v>
      </c>
      <c r="AO150" s="283">
        <v>1183</v>
      </c>
      <c r="AP150" s="283">
        <v>1343</v>
      </c>
      <c r="AQ150" s="283">
        <v>482</v>
      </c>
      <c r="AR150" s="283">
        <v>738</v>
      </c>
      <c r="AS150" s="283">
        <v>2655</v>
      </c>
      <c r="AT150" s="283">
        <v>447</v>
      </c>
      <c r="AU150" s="283">
        <v>659</v>
      </c>
      <c r="AV150" s="345">
        <v>1189</v>
      </c>
      <c r="AW150" s="19">
        <v>1032</v>
      </c>
      <c r="AX150" s="19">
        <v>1666</v>
      </c>
      <c r="AY150" s="19">
        <v>938</v>
      </c>
      <c r="AZ150" s="19">
        <v>1412</v>
      </c>
      <c r="BA150" s="19">
        <v>376</v>
      </c>
      <c r="BB150" s="19">
        <v>1579</v>
      </c>
      <c r="BC150" s="19">
        <v>510</v>
      </c>
      <c r="BD150" s="19">
        <v>1238</v>
      </c>
      <c r="BE150" s="19">
        <v>765</v>
      </c>
      <c r="BF150" s="19">
        <v>432</v>
      </c>
      <c r="BG150" s="19">
        <v>885</v>
      </c>
      <c r="BH150" s="19">
        <v>352</v>
      </c>
      <c r="BI150" s="19">
        <v>2694</v>
      </c>
      <c r="BJ150" s="19">
        <v>1112</v>
      </c>
      <c r="BK150" s="19">
        <v>692</v>
      </c>
      <c r="BL150" s="19">
        <v>914</v>
      </c>
      <c r="BM150" s="19">
        <v>1442</v>
      </c>
      <c r="BN150" s="19">
        <v>990</v>
      </c>
      <c r="BO150" s="19">
        <v>467</v>
      </c>
      <c r="BP150" s="19">
        <v>779</v>
      </c>
      <c r="BQ150" s="19">
        <v>1394</v>
      </c>
      <c r="BR150" s="19">
        <v>524</v>
      </c>
      <c r="BS150" s="19">
        <v>1330</v>
      </c>
      <c r="BT150" s="19">
        <v>764</v>
      </c>
      <c r="BU150" s="19">
        <v>752</v>
      </c>
      <c r="BV150" s="19">
        <v>2774</v>
      </c>
      <c r="BW150" s="19">
        <v>207</v>
      </c>
      <c r="BX150" s="19">
        <v>934</v>
      </c>
      <c r="BY150" s="19">
        <v>1183</v>
      </c>
      <c r="BZ150" s="19">
        <v>1343</v>
      </c>
      <c r="CA150" s="19">
        <v>482</v>
      </c>
      <c r="CB150" s="19">
        <v>738</v>
      </c>
      <c r="CC150" s="19">
        <v>678</v>
      </c>
      <c r="CD150" s="19">
        <v>2655</v>
      </c>
      <c r="CE150" s="19">
        <v>447</v>
      </c>
      <c r="CF150" s="19">
        <v>659</v>
      </c>
      <c r="CG150" s="19">
        <v>1189</v>
      </c>
      <c r="CH150" s="19">
        <v>386</v>
      </c>
      <c r="CI150" s="375">
        <v>0.0020985150126461823</v>
      </c>
      <c r="CJ150" s="2" t="s">
        <v>351</v>
      </c>
      <c r="CK150" s="595"/>
      <c r="CL150" s="44" t="s">
        <v>102</v>
      </c>
      <c r="CN150" s="294">
        <v>150</v>
      </c>
    </row>
    <row r="151" spans="1:92" ht="12.75">
      <c r="A151" s="281" t="s">
        <v>34</v>
      </c>
      <c r="B151" s="19">
        <v>39422</v>
      </c>
      <c r="C151" s="19">
        <v>2444</v>
      </c>
      <c r="D151" s="19">
        <v>1347</v>
      </c>
      <c r="E151" s="19">
        <v>1826</v>
      </c>
      <c r="F151" s="19">
        <v>2937</v>
      </c>
      <c r="G151" s="19">
        <v>2034</v>
      </c>
      <c r="H151" s="19">
        <v>4106</v>
      </c>
      <c r="I151" s="19">
        <v>6515</v>
      </c>
      <c r="J151" s="19">
        <v>4502</v>
      </c>
      <c r="K151" s="19">
        <v>4999</v>
      </c>
      <c r="L151" s="19">
        <v>4956</v>
      </c>
      <c r="M151" s="19">
        <v>185</v>
      </c>
      <c r="N151" s="19">
        <v>567</v>
      </c>
      <c r="O151" s="19">
        <v>2589</v>
      </c>
      <c r="P151" s="19">
        <v>415</v>
      </c>
      <c r="Q151" s="52">
        <v>1086</v>
      </c>
      <c r="R151" s="283">
        <v>1612</v>
      </c>
      <c r="S151" s="283">
        <v>1095</v>
      </c>
      <c r="T151" s="283">
        <v>1460</v>
      </c>
      <c r="U151" s="283">
        <v>422</v>
      </c>
      <c r="V151" s="283">
        <v>1826</v>
      </c>
      <c r="W151" s="283">
        <v>559</v>
      </c>
      <c r="X151" s="283">
        <v>792</v>
      </c>
      <c r="Y151" s="283">
        <v>449</v>
      </c>
      <c r="Z151" s="283">
        <v>912</v>
      </c>
      <c r="AA151" s="283">
        <v>388</v>
      </c>
      <c r="AB151" s="283">
        <v>2253</v>
      </c>
      <c r="AC151" s="283">
        <v>415</v>
      </c>
      <c r="AD151" s="283">
        <v>1115</v>
      </c>
      <c r="AE151" s="283">
        <v>2937</v>
      </c>
      <c r="AF151" s="283">
        <v>2890</v>
      </c>
      <c r="AG151" s="283">
        <v>3042</v>
      </c>
      <c r="AH151" s="283">
        <v>569</v>
      </c>
      <c r="AI151" s="283">
        <v>567</v>
      </c>
      <c r="AJ151" s="283">
        <v>1408</v>
      </c>
      <c r="AK151" s="283">
        <v>823</v>
      </c>
      <c r="AL151" s="283">
        <v>2671</v>
      </c>
      <c r="AM151" s="283">
        <v>185</v>
      </c>
      <c r="AN151" s="283">
        <v>935</v>
      </c>
      <c r="AO151" s="283">
        <v>1109</v>
      </c>
      <c r="AP151" s="283">
        <v>1347</v>
      </c>
      <c r="AQ151" s="283">
        <v>567</v>
      </c>
      <c r="AR151" s="283">
        <v>829</v>
      </c>
      <c r="AS151" s="283">
        <v>2709</v>
      </c>
      <c r="AT151" s="283">
        <v>497</v>
      </c>
      <c r="AU151" s="283">
        <v>729</v>
      </c>
      <c r="AV151" s="345">
        <v>1224</v>
      </c>
      <c r="AW151" s="19">
        <v>1086</v>
      </c>
      <c r="AX151" s="19">
        <v>1612</v>
      </c>
      <c r="AY151" s="19">
        <v>1095</v>
      </c>
      <c r="AZ151" s="19">
        <v>1460</v>
      </c>
      <c r="BA151" s="19">
        <v>422</v>
      </c>
      <c r="BB151" s="19">
        <v>1826</v>
      </c>
      <c r="BC151" s="19">
        <v>559</v>
      </c>
      <c r="BD151" s="19">
        <v>1302</v>
      </c>
      <c r="BE151" s="19">
        <v>792</v>
      </c>
      <c r="BF151" s="19">
        <v>449</v>
      </c>
      <c r="BG151" s="19">
        <v>912</v>
      </c>
      <c r="BH151" s="19">
        <v>388</v>
      </c>
      <c r="BI151" s="19">
        <v>2253</v>
      </c>
      <c r="BJ151" s="19">
        <v>1115</v>
      </c>
      <c r="BK151" s="19">
        <v>727</v>
      </c>
      <c r="BL151" s="19">
        <v>877</v>
      </c>
      <c r="BM151" s="19">
        <v>1286</v>
      </c>
      <c r="BN151" s="19">
        <v>945</v>
      </c>
      <c r="BO151" s="19">
        <v>569</v>
      </c>
      <c r="BP151" s="19">
        <v>690</v>
      </c>
      <c r="BQ151" s="19">
        <v>1561</v>
      </c>
      <c r="BR151" s="19">
        <v>567</v>
      </c>
      <c r="BS151" s="19">
        <v>1408</v>
      </c>
      <c r="BT151" s="19">
        <v>823</v>
      </c>
      <c r="BU151" s="19">
        <v>844</v>
      </c>
      <c r="BV151" s="19">
        <v>2671</v>
      </c>
      <c r="BW151" s="19">
        <v>185</v>
      </c>
      <c r="BX151" s="19">
        <v>935</v>
      </c>
      <c r="BY151" s="19">
        <v>1109</v>
      </c>
      <c r="BZ151" s="19">
        <v>1347</v>
      </c>
      <c r="CA151" s="19">
        <v>567</v>
      </c>
      <c r="CB151" s="19">
        <v>829</v>
      </c>
      <c r="CC151" s="19">
        <v>637</v>
      </c>
      <c r="CD151" s="19">
        <v>2709</v>
      </c>
      <c r="CE151" s="19">
        <v>497</v>
      </c>
      <c r="CF151" s="19">
        <v>729</v>
      </c>
      <c r="CG151" s="19">
        <v>1224</v>
      </c>
      <c r="CH151" s="19">
        <v>415</v>
      </c>
      <c r="CI151" s="375">
        <v>0.0031664640270656023</v>
      </c>
      <c r="CJ151" s="2" t="s">
        <v>351</v>
      </c>
      <c r="CK151" s="595"/>
      <c r="CL151" s="44" t="s">
        <v>102</v>
      </c>
      <c r="CN151" s="294">
        <v>151</v>
      </c>
    </row>
    <row r="152" spans="1:92" ht="12.75">
      <c r="A152" s="281" t="s">
        <v>35</v>
      </c>
      <c r="B152" s="19">
        <v>35907</v>
      </c>
      <c r="C152" s="19">
        <v>2264</v>
      </c>
      <c r="D152" s="19">
        <v>1254</v>
      </c>
      <c r="E152" s="19">
        <v>1710</v>
      </c>
      <c r="F152" s="19">
        <v>2732</v>
      </c>
      <c r="G152" s="19">
        <v>1855</v>
      </c>
      <c r="H152" s="19">
        <v>3808</v>
      </c>
      <c r="I152" s="19">
        <v>5764</v>
      </c>
      <c r="J152" s="19">
        <v>4447</v>
      </c>
      <c r="K152" s="19">
        <v>4234</v>
      </c>
      <c r="L152" s="19">
        <v>4382</v>
      </c>
      <c r="M152" s="19">
        <v>153</v>
      </c>
      <c r="N152" s="19">
        <v>487</v>
      </c>
      <c r="O152" s="19">
        <v>2384</v>
      </c>
      <c r="P152" s="19">
        <v>433</v>
      </c>
      <c r="Q152" s="52">
        <v>938</v>
      </c>
      <c r="R152" s="283">
        <v>1616</v>
      </c>
      <c r="S152" s="283">
        <v>989</v>
      </c>
      <c r="T152" s="283">
        <v>1475</v>
      </c>
      <c r="U152" s="283">
        <v>341</v>
      </c>
      <c r="V152" s="283">
        <v>1710</v>
      </c>
      <c r="W152" s="283">
        <v>527</v>
      </c>
      <c r="X152" s="283">
        <v>682</v>
      </c>
      <c r="Y152" s="283">
        <v>398</v>
      </c>
      <c r="Z152" s="283">
        <v>789</v>
      </c>
      <c r="AA152" s="283">
        <v>384</v>
      </c>
      <c r="AB152" s="283">
        <v>2124</v>
      </c>
      <c r="AC152" s="283">
        <v>433</v>
      </c>
      <c r="AD152" s="283">
        <v>1061</v>
      </c>
      <c r="AE152" s="283">
        <v>2732</v>
      </c>
      <c r="AF152" s="283">
        <v>2484</v>
      </c>
      <c r="AG152" s="283">
        <v>2972</v>
      </c>
      <c r="AH152" s="283">
        <v>497</v>
      </c>
      <c r="AI152" s="283">
        <v>554</v>
      </c>
      <c r="AJ152" s="283">
        <v>1254</v>
      </c>
      <c r="AK152" s="283">
        <v>787</v>
      </c>
      <c r="AL152" s="283">
        <v>2172</v>
      </c>
      <c r="AM152" s="283">
        <v>153</v>
      </c>
      <c r="AN152" s="283">
        <v>868</v>
      </c>
      <c r="AO152" s="283">
        <v>935</v>
      </c>
      <c r="AP152" s="283">
        <v>1254</v>
      </c>
      <c r="AQ152" s="283">
        <v>487</v>
      </c>
      <c r="AR152" s="283">
        <v>795</v>
      </c>
      <c r="AS152" s="283">
        <v>2457</v>
      </c>
      <c r="AT152" s="283">
        <v>453</v>
      </c>
      <c r="AU152" s="283">
        <v>671</v>
      </c>
      <c r="AV152" s="345">
        <v>915</v>
      </c>
      <c r="AW152" s="19">
        <v>938</v>
      </c>
      <c r="AX152" s="19">
        <v>1616</v>
      </c>
      <c r="AY152" s="19">
        <v>989</v>
      </c>
      <c r="AZ152" s="19">
        <v>1475</v>
      </c>
      <c r="BA152" s="19">
        <v>341</v>
      </c>
      <c r="BB152" s="19">
        <v>1710</v>
      </c>
      <c r="BC152" s="19">
        <v>527</v>
      </c>
      <c r="BD152" s="19">
        <v>1148</v>
      </c>
      <c r="BE152" s="19">
        <v>682</v>
      </c>
      <c r="BF152" s="19">
        <v>398</v>
      </c>
      <c r="BG152" s="19">
        <v>789</v>
      </c>
      <c r="BH152" s="19">
        <v>384</v>
      </c>
      <c r="BI152" s="19">
        <v>2124</v>
      </c>
      <c r="BJ152" s="19">
        <v>1061</v>
      </c>
      <c r="BK152" s="19">
        <v>592</v>
      </c>
      <c r="BL152" s="19">
        <v>728</v>
      </c>
      <c r="BM152" s="19">
        <v>1164</v>
      </c>
      <c r="BN152" s="19">
        <v>907</v>
      </c>
      <c r="BO152" s="19">
        <v>497</v>
      </c>
      <c r="BP152" s="19">
        <v>677</v>
      </c>
      <c r="BQ152" s="19">
        <v>1534</v>
      </c>
      <c r="BR152" s="19">
        <v>554</v>
      </c>
      <c r="BS152" s="19">
        <v>1254</v>
      </c>
      <c r="BT152" s="19">
        <v>787</v>
      </c>
      <c r="BU152" s="19">
        <v>865</v>
      </c>
      <c r="BV152" s="19">
        <v>2172</v>
      </c>
      <c r="BW152" s="19">
        <v>153</v>
      </c>
      <c r="BX152" s="19">
        <v>868</v>
      </c>
      <c r="BY152" s="19">
        <v>935</v>
      </c>
      <c r="BZ152" s="19">
        <v>1254</v>
      </c>
      <c r="CA152" s="19">
        <v>487</v>
      </c>
      <c r="CB152" s="19">
        <v>795</v>
      </c>
      <c r="CC152" s="19">
        <v>573</v>
      </c>
      <c r="CD152" s="19">
        <v>2457</v>
      </c>
      <c r="CE152" s="19">
        <v>453</v>
      </c>
      <c r="CF152" s="19">
        <v>671</v>
      </c>
      <c r="CG152" s="19">
        <v>915</v>
      </c>
      <c r="CH152" s="19">
        <v>433</v>
      </c>
      <c r="CI152" s="375">
        <v>0.005146383399674966</v>
      </c>
      <c r="CJ152" s="2" t="s">
        <v>351</v>
      </c>
      <c r="CK152" s="595"/>
      <c r="CL152" s="44" t="s">
        <v>102</v>
      </c>
      <c r="CN152" s="294">
        <v>152</v>
      </c>
    </row>
    <row r="153" spans="1:92" ht="12.75">
      <c r="A153" s="281" t="s">
        <v>36</v>
      </c>
      <c r="B153" s="19">
        <v>31925</v>
      </c>
      <c r="C153" s="19">
        <v>2044</v>
      </c>
      <c r="D153" s="19">
        <v>1138</v>
      </c>
      <c r="E153" s="19">
        <v>1685</v>
      </c>
      <c r="F153" s="19">
        <v>2364</v>
      </c>
      <c r="G153" s="19">
        <v>1609</v>
      </c>
      <c r="H153" s="19">
        <v>3428</v>
      </c>
      <c r="I153" s="19">
        <v>4810</v>
      </c>
      <c r="J153" s="19">
        <v>4340</v>
      </c>
      <c r="K153" s="19">
        <v>3622</v>
      </c>
      <c r="L153" s="19">
        <v>3779</v>
      </c>
      <c r="M153" s="19">
        <v>160</v>
      </c>
      <c r="N153" s="19">
        <v>447</v>
      </c>
      <c r="O153" s="19">
        <v>2140</v>
      </c>
      <c r="P153" s="19">
        <v>359</v>
      </c>
      <c r="Q153" s="52">
        <v>914</v>
      </c>
      <c r="R153" s="283">
        <v>1491</v>
      </c>
      <c r="S153" s="283">
        <v>938</v>
      </c>
      <c r="T153" s="283">
        <v>1388</v>
      </c>
      <c r="U153" s="283">
        <v>328</v>
      </c>
      <c r="V153" s="283">
        <v>1685</v>
      </c>
      <c r="W153" s="283">
        <v>407</v>
      </c>
      <c r="X153" s="283">
        <v>655</v>
      </c>
      <c r="Y153" s="283">
        <v>337</v>
      </c>
      <c r="Z153" s="283">
        <v>694</v>
      </c>
      <c r="AA153" s="283">
        <v>299</v>
      </c>
      <c r="AB153" s="283">
        <v>1711</v>
      </c>
      <c r="AC153" s="283">
        <v>359</v>
      </c>
      <c r="AD153" s="283">
        <v>873</v>
      </c>
      <c r="AE153" s="283">
        <v>2364</v>
      </c>
      <c r="AF153" s="283">
        <v>2046</v>
      </c>
      <c r="AG153" s="283">
        <v>2952</v>
      </c>
      <c r="AH153" s="283">
        <v>336</v>
      </c>
      <c r="AI153" s="283">
        <v>504</v>
      </c>
      <c r="AJ153" s="283">
        <v>1023</v>
      </c>
      <c r="AK153" s="283">
        <v>661</v>
      </c>
      <c r="AL153" s="283">
        <v>1924</v>
      </c>
      <c r="AM153" s="283">
        <v>160</v>
      </c>
      <c r="AN153" s="283">
        <v>795</v>
      </c>
      <c r="AO153" s="283">
        <v>778</v>
      </c>
      <c r="AP153" s="283">
        <v>1138</v>
      </c>
      <c r="AQ153" s="283">
        <v>447</v>
      </c>
      <c r="AR153" s="283">
        <v>728</v>
      </c>
      <c r="AS153" s="283">
        <v>2095</v>
      </c>
      <c r="AT153" s="283">
        <v>408</v>
      </c>
      <c r="AU153" s="283">
        <v>617</v>
      </c>
      <c r="AV153" s="345">
        <v>870</v>
      </c>
      <c r="AW153" s="19">
        <v>914</v>
      </c>
      <c r="AX153" s="19">
        <v>1491</v>
      </c>
      <c r="AY153" s="19">
        <v>938</v>
      </c>
      <c r="AZ153" s="19">
        <v>1388</v>
      </c>
      <c r="BA153" s="19">
        <v>328</v>
      </c>
      <c r="BB153" s="19">
        <v>1685</v>
      </c>
      <c r="BC153" s="19">
        <v>407</v>
      </c>
      <c r="BD153" s="19">
        <v>984</v>
      </c>
      <c r="BE153" s="19">
        <v>655</v>
      </c>
      <c r="BF153" s="19">
        <v>337</v>
      </c>
      <c r="BG153" s="19">
        <v>694</v>
      </c>
      <c r="BH153" s="19">
        <v>299</v>
      </c>
      <c r="BI153" s="19">
        <v>1711</v>
      </c>
      <c r="BJ153" s="19">
        <v>873</v>
      </c>
      <c r="BK153" s="19">
        <v>428</v>
      </c>
      <c r="BL153" s="19">
        <v>660</v>
      </c>
      <c r="BM153" s="19">
        <v>958</v>
      </c>
      <c r="BN153" s="19">
        <v>808</v>
      </c>
      <c r="BO153" s="19">
        <v>336</v>
      </c>
      <c r="BP153" s="19">
        <v>572</v>
      </c>
      <c r="BQ153" s="19">
        <v>1557</v>
      </c>
      <c r="BR153" s="19">
        <v>504</v>
      </c>
      <c r="BS153" s="19">
        <v>1023</v>
      </c>
      <c r="BT153" s="19">
        <v>661</v>
      </c>
      <c r="BU153" s="19">
        <v>745</v>
      </c>
      <c r="BV153" s="19">
        <v>1924</v>
      </c>
      <c r="BW153" s="19">
        <v>160</v>
      </c>
      <c r="BX153" s="19">
        <v>795</v>
      </c>
      <c r="BY153" s="19">
        <v>778</v>
      </c>
      <c r="BZ153" s="19">
        <v>1138</v>
      </c>
      <c r="CA153" s="19">
        <v>447</v>
      </c>
      <c r="CB153" s="19">
        <v>728</v>
      </c>
      <c r="CC153" s="19">
        <v>650</v>
      </c>
      <c r="CD153" s="19">
        <v>2095</v>
      </c>
      <c r="CE153" s="19">
        <v>408</v>
      </c>
      <c r="CF153" s="19">
        <v>617</v>
      </c>
      <c r="CG153" s="19">
        <v>870</v>
      </c>
      <c r="CH153" s="19">
        <v>359</v>
      </c>
      <c r="CI153" s="375">
        <v>0.007714201008004743</v>
      </c>
      <c r="CJ153" s="2" t="s">
        <v>351</v>
      </c>
      <c r="CK153" s="595"/>
      <c r="CL153" s="44" t="s">
        <v>102</v>
      </c>
      <c r="CN153" s="294">
        <v>153</v>
      </c>
    </row>
    <row r="154" spans="1:92" ht="12.75">
      <c r="A154" s="281" t="s">
        <v>37</v>
      </c>
      <c r="B154" s="19">
        <v>33266</v>
      </c>
      <c r="C154" s="19">
        <v>2313</v>
      </c>
      <c r="D154" s="19">
        <v>1284</v>
      </c>
      <c r="E154" s="19">
        <v>1912</v>
      </c>
      <c r="F154" s="19">
        <v>2535</v>
      </c>
      <c r="G154" s="19">
        <v>1770</v>
      </c>
      <c r="H154" s="19">
        <v>3776</v>
      </c>
      <c r="I154" s="19">
        <v>4539</v>
      </c>
      <c r="J154" s="19">
        <v>4711</v>
      </c>
      <c r="K154" s="19">
        <v>3489</v>
      </c>
      <c r="L154" s="19">
        <v>3627</v>
      </c>
      <c r="M154" s="19">
        <v>146</v>
      </c>
      <c r="N154" s="19">
        <v>507</v>
      </c>
      <c r="O154" s="19">
        <v>2256</v>
      </c>
      <c r="P154" s="19">
        <v>401</v>
      </c>
      <c r="Q154" s="52">
        <v>970</v>
      </c>
      <c r="R154" s="283">
        <v>1743</v>
      </c>
      <c r="S154" s="283">
        <v>1027</v>
      </c>
      <c r="T154" s="283">
        <v>1588</v>
      </c>
      <c r="U154" s="283">
        <v>374</v>
      </c>
      <c r="V154" s="283">
        <v>1912</v>
      </c>
      <c r="W154" s="283">
        <v>400</v>
      </c>
      <c r="X154" s="283">
        <v>718</v>
      </c>
      <c r="Y154" s="283">
        <v>328</v>
      </c>
      <c r="Z154" s="283">
        <v>692</v>
      </c>
      <c r="AA154" s="283">
        <v>276</v>
      </c>
      <c r="AB154" s="283">
        <v>1534</v>
      </c>
      <c r="AC154" s="283">
        <v>401</v>
      </c>
      <c r="AD154" s="283">
        <v>985</v>
      </c>
      <c r="AE154" s="283">
        <v>2535</v>
      </c>
      <c r="AF154" s="283">
        <v>1657</v>
      </c>
      <c r="AG154" s="283">
        <v>3123</v>
      </c>
      <c r="AH154" s="283">
        <v>354</v>
      </c>
      <c r="AI154" s="283">
        <v>580</v>
      </c>
      <c r="AJ154" s="283">
        <v>1063</v>
      </c>
      <c r="AK154" s="283">
        <v>794</v>
      </c>
      <c r="AL154" s="283">
        <v>1927</v>
      </c>
      <c r="AM154" s="283">
        <v>146</v>
      </c>
      <c r="AN154" s="283">
        <v>829</v>
      </c>
      <c r="AO154" s="283">
        <v>928</v>
      </c>
      <c r="AP154" s="283">
        <v>1284</v>
      </c>
      <c r="AQ154" s="283">
        <v>507</v>
      </c>
      <c r="AR154" s="283">
        <v>801</v>
      </c>
      <c r="AS154" s="283">
        <v>1956</v>
      </c>
      <c r="AT154" s="283">
        <v>411</v>
      </c>
      <c r="AU154" s="283">
        <v>602</v>
      </c>
      <c r="AV154" s="345">
        <v>821</v>
      </c>
      <c r="AW154" s="19">
        <v>970</v>
      </c>
      <c r="AX154" s="19">
        <v>1743</v>
      </c>
      <c r="AY154" s="19">
        <v>1027</v>
      </c>
      <c r="AZ154" s="19">
        <v>1588</v>
      </c>
      <c r="BA154" s="19">
        <v>374</v>
      </c>
      <c r="BB154" s="19">
        <v>1912</v>
      </c>
      <c r="BC154" s="19">
        <v>400</v>
      </c>
      <c r="BD154" s="19">
        <v>1069</v>
      </c>
      <c r="BE154" s="19">
        <v>718</v>
      </c>
      <c r="BF154" s="19">
        <v>328</v>
      </c>
      <c r="BG154" s="19">
        <v>692</v>
      </c>
      <c r="BH154" s="19">
        <v>276</v>
      </c>
      <c r="BI154" s="19">
        <v>1534</v>
      </c>
      <c r="BJ154" s="19">
        <v>985</v>
      </c>
      <c r="BK154" s="19">
        <v>386</v>
      </c>
      <c r="BL154" s="19">
        <v>502</v>
      </c>
      <c r="BM154" s="19">
        <v>769</v>
      </c>
      <c r="BN154" s="19">
        <v>882</v>
      </c>
      <c r="BO154" s="19">
        <v>354</v>
      </c>
      <c r="BP154" s="19">
        <v>584</v>
      </c>
      <c r="BQ154" s="19">
        <v>1614</v>
      </c>
      <c r="BR154" s="19">
        <v>580</v>
      </c>
      <c r="BS154" s="19">
        <v>1063</v>
      </c>
      <c r="BT154" s="19">
        <v>794</v>
      </c>
      <c r="BU154" s="19">
        <v>887</v>
      </c>
      <c r="BV154" s="19">
        <v>1927</v>
      </c>
      <c r="BW154" s="19">
        <v>146</v>
      </c>
      <c r="BX154" s="19">
        <v>829</v>
      </c>
      <c r="BY154" s="19">
        <v>928</v>
      </c>
      <c r="BZ154" s="19">
        <v>1284</v>
      </c>
      <c r="CA154" s="19">
        <v>507</v>
      </c>
      <c r="CB154" s="19">
        <v>801</v>
      </c>
      <c r="CC154" s="19">
        <v>622</v>
      </c>
      <c r="CD154" s="19">
        <v>1956</v>
      </c>
      <c r="CE154" s="19">
        <v>411</v>
      </c>
      <c r="CF154" s="19">
        <v>602</v>
      </c>
      <c r="CG154" s="19">
        <v>821</v>
      </c>
      <c r="CH154" s="19">
        <v>401</v>
      </c>
      <c r="CI154" s="375">
        <v>0.013107909011026765</v>
      </c>
      <c r="CJ154" s="2" t="s">
        <v>351</v>
      </c>
      <c r="CK154" s="595"/>
      <c r="CL154" s="44" t="s">
        <v>102</v>
      </c>
      <c r="CN154" s="294">
        <v>154</v>
      </c>
    </row>
    <row r="155" spans="1:92" ht="12.75">
      <c r="A155" s="281" t="s">
        <v>38</v>
      </c>
      <c r="B155" s="19">
        <v>25630</v>
      </c>
      <c r="C155" s="19">
        <v>1879</v>
      </c>
      <c r="D155" s="19">
        <v>1030</v>
      </c>
      <c r="E155" s="19">
        <v>1546</v>
      </c>
      <c r="F155" s="19">
        <v>2036</v>
      </c>
      <c r="G155" s="19">
        <v>1266</v>
      </c>
      <c r="H155" s="19">
        <v>2819</v>
      </c>
      <c r="I155" s="19">
        <v>3171</v>
      </c>
      <c r="J155" s="19">
        <v>3888</v>
      </c>
      <c r="K155" s="19">
        <v>2742</v>
      </c>
      <c r="L155" s="19">
        <v>2694</v>
      </c>
      <c r="M155" s="19">
        <v>133</v>
      </c>
      <c r="N155" s="19">
        <v>339</v>
      </c>
      <c r="O155" s="19">
        <v>1812</v>
      </c>
      <c r="P155" s="19">
        <v>275</v>
      </c>
      <c r="Q155" s="52">
        <v>662</v>
      </c>
      <c r="R155" s="283">
        <v>1236</v>
      </c>
      <c r="S155" s="283">
        <v>796</v>
      </c>
      <c r="T155" s="283">
        <v>1451</v>
      </c>
      <c r="U155" s="283">
        <v>268</v>
      </c>
      <c r="V155" s="283">
        <v>1546</v>
      </c>
      <c r="W155" s="283">
        <v>348</v>
      </c>
      <c r="X155" s="283">
        <v>605</v>
      </c>
      <c r="Y155" s="283">
        <v>248</v>
      </c>
      <c r="Z155" s="283">
        <v>593</v>
      </c>
      <c r="AA155" s="283">
        <v>200</v>
      </c>
      <c r="AB155" s="283">
        <v>1039</v>
      </c>
      <c r="AC155" s="283">
        <v>275</v>
      </c>
      <c r="AD155" s="283">
        <v>721</v>
      </c>
      <c r="AE155" s="283">
        <v>2036</v>
      </c>
      <c r="AF155" s="283">
        <v>1100</v>
      </c>
      <c r="AG155" s="283">
        <v>2437</v>
      </c>
      <c r="AH155" s="283">
        <v>259</v>
      </c>
      <c r="AI155" s="283">
        <v>400</v>
      </c>
      <c r="AJ155" s="283">
        <v>921</v>
      </c>
      <c r="AK155" s="283">
        <v>608</v>
      </c>
      <c r="AL155" s="283">
        <v>1442</v>
      </c>
      <c r="AM155" s="283">
        <v>133</v>
      </c>
      <c r="AN155" s="283">
        <v>668</v>
      </c>
      <c r="AO155" s="283">
        <v>663</v>
      </c>
      <c r="AP155" s="283">
        <v>1030</v>
      </c>
      <c r="AQ155" s="283">
        <v>339</v>
      </c>
      <c r="AR155" s="283">
        <v>666</v>
      </c>
      <c r="AS155" s="283">
        <v>1583</v>
      </c>
      <c r="AT155" s="283">
        <v>277</v>
      </c>
      <c r="AU155" s="283">
        <v>418</v>
      </c>
      <c r="AV155" s="345">
        <v>662</v>
      </c>
      <c r="AW155" s="19">
        <v>662</v>
      </c>
      <c r="AX155" s="19">
        <v>1236</v>
      </c>
      <c r="AY155" s="19">
        <v>796</v>
      </c>
      <c r="AZ155" s="19">
        <v>1451</v>
      </c>
      <c r="BA155" s="19">
        <v>268</v>
      </c>
      <c r="BB155" s="19">
        <v>1546</v>
      </c>
      <c r="BC155" s="19">
        <v>348</v>
      </c>
      <c r="BD155" s="19">
        <v>810</v>
      </c>
      <c r="BE155" s="19">
        <v>605</v>
      </c>
      <c r="BF155" s="19">
        <v>248</v>
      </c>
      <c r="BG155" s="19">
        <v>593</v>
      </c>
      <c r="BH155" s="19">
        <v>200</v>
      </c>
      <c r="BI155" s="19">
        <v>1039</v>
      </c>
      <c r="BJ155" s="19">
        <v>721</v>
      </c>
      <c r="BK155" s="19">
        <v>258</v>
      </c>
      <c r="BL155" s="19">
        <v>348</v>
      </c>
      <c r="BM155" s="19">
        <v>494</v>
      </c>
      <c r="BN155" s="19">
        <v>674</v>
      </c>
      <c r="BO155" s="19">
        <v>259</v>
      </c>
      <c r="BP155" s="19">
        <v>552</v>
      </c>
      <c r="BQ155" s="19">
        <v>1175</v>
      </c>
      <c r="BR155" s="19">
        <v>400</v>
      </c>
      <c r="BS155" s="19">
        <v>921</v>
      </c>
      <c r="BT155" s="19">
        <v>608</v>
      </c>
      <c r="BU155" s="19">
        <v>747</v>
      </c>
      <c r="BV155" s="19">
        <v>1442</v>
      </c>
      <c r="BW155" s="19">
        <v>133</v>
      </c>
      <c r="BX155" s="19">
        <v>668</v>
      </c>
      <c r="BY155" s="19">
        <v>663</v>
      </c>
      <c r="BZ155" s="19">
        <v>1030</v>
      </c>
      <c r="CA155" s="19">
        <v>339</v>
      </c>
      <c r="CB155" s="19">
        <v>666</v>
      </c>
      <c r="CC155" s="19">
        <v>515</v>
      </c>
      <c r="CD155" s="19">
        <v>1583</v>
      </c>
      <c r="CE155" s="19">
        <v>277</v>
      </c>
      <c r="CF155" s="19">
        <v>418</v>
      </c>
      <c r="CG155" s="19">
        <v>662</v>
      </c>
      <c r="CH155" s="19">
        <v>275</v>
      </c>
      <c r="CI155" s="375">
        <v>0.02023984954448126</v>
      </c>
      <c r="CJ155" s="2" t="s">
        <v>351</v>
      </c>
      <c r="CK155" s="595"/>
      <c r="CL155" s="44" t="s">
        <v>102</v>
      </c>
      <c r="CN155" s="294">
        <v>155</v>
      </c>
    </row>
    <row r="156" spans="1:92" ht="12.75">
      <c r="A156" s="281" t="s">
        <v>39</v>
      </c>
      <c r="B156" s="19">
        <v>21166</v>
      </c>
      <c r="C156" s="19">
        <v>1499</v>
      </c>
      <c r="D156" s="19">
        <v>838</v>
      </c>
      <c r="E156" s="19">
        <v>1349</v>
      </c>
      <c r="F156" s="19">
        <v>1623</v>
      </c>
      <c r="G156" s="19">
        <v>1090</v>
      </c>
      <c r="H156" s="19">
        <v>2365</v>
      </c>
      <c r="I156" s="19">
        <v>2790</v>
      </c>
      <c r="J156" s="19">
        <v>2947</v>
      </c>
      <c r="K156" s="19">
        <v>2286</v>
      </c>
      <c r="L156" s="19">
        <v>2276</v>
      </c>
      <c r="M156" s="19">
        <v>93</v>
      </c>
      <c r="N156" s="19">
        <v>277</v>
      </c>
      <c r="O156" s="19">
        <v>1476</v>
      </c>
      <c r="P156" s="19">
        <v>257</v>
      </c>
      <c r="Q156" s="52">
        <v>635</v>
      </c>
      <c r="R156" s="283">
        <v>955</v>
      </c>
      <c r="S156" s="283">
        <v>644</v>
      </c>
      <c r="T156" s="283">
        <v>1179</v>
      </c>
      <c r="U156" s="283">
        <v>208</v>
      </c>
      <c r="V156" s="283">
        <v>1349</v>
      </c>
      <c r="W156" s="283">
        <v>280</v>
      </c>
      <c r="X156" s="283">
        <v>473</v>
      </c>
      <c r="Y156" s="283">
        <v>194</v>
      </c>
      <c r="Z156" s="283">
        <v>472</v>
      </c>
      <c r="AA156" s="283">
        <v>205</v>
      </c>
      <c r="AB156" s="283">
        <v>903</v>
      </c>
      <c r="AC156" s="283">
        <v>257</v>
      </c>
      <c r="AD156" s="283">
        <v>642</v>
      </c>
      <c r="AE156" s="283">
        <v>1623</v>
      </c>
      <c r="AF156" s="283">
        <v>1013</v>
      </c>
      <c r="AG156" s="283">
        <v>1768</v>
      </c>
      <c r="AH156" s="283">
        <v>227</v>
      </c>
      <c r="AI156" s="283">
        <v>391</v>
      </c>
      <c r="AJ156" s="283">
        <v>775</v>
      </c>
      <c r="AK156" s="283">
        <v>537</v>
      </c>
      <c r="AL156" s="283">
        <v>1114</v>
      </c>
      <c r="AM156" s="283">
        <v>93</v>
      </c>
      <c r="AN156" s="283">
        <v>552</v>
      </c>
      <c r="AO156" s="283">
        <v>565</v>
      </c>
      <c r="AP156" s="283">
        <v>838</v>
      </c>
      <c r="AQ156" s="283">
        <v>277</v>
      </c>
      <c r="AR156" s="283">
        <v>489</v>
      </c>
      <c r="AS156" s="283">
        <v>1414</v>
      </c>
      <c r="AT156" s="283">
        <v>240</v>
      </c>
      <c r="AU156" s="283">
        <v>344</v>
      </c>
      <c r="AV156" s="345">
        <v>510</v>
      </c>
      <c r="AW156" s="19">
        <v>635</v>
      </c>
      <c r="AX156" s="19">
        <v>955</v>
      </c>
      <c r="AY156" s="19">
        <v>644</v>
      </c>
      <c r="AZ156" s="19">
        <v>1179</v>
      </c>
      <c r="BA156" s="19">
        <v>208</v>
      </c>
      <c r="BB156" s="19">
        <v>1349</v>
      </c>
      <c r="BC156" s="19">
        <v>280</v>
      </c>
      <c r="BD156" s="19">
        <v>609</v>
      </c>
      <c r="BE156" s="19">
        <v>473</v>
      </c>
      <c r="BF156" s="19">
        <v>194</v>
      </c>
      <c r="BG156" s="19">
        <v>472</v>
      </c>
      <c r="BH156" s="19">
        <v>205</v>
      </c>
      <c r="BI156" s="19">
        <v>903</v>
      </c>
      <c r="BJ156" s="19">
        <v>642</v>
      </c>
      <c r="BK156" s="19">
        <v>229</v>
      </c>
      <c r="BL156" s="19">
        <v>285</v>
      </c>
      <c r="BM156" s="19">
        <v>499</v>
      </c>
      <c r="BN156" s="19">
        <v>592</v>
      </c>
      <c r="BO156" s="19">
        <v>227</v>
      </c>
      <c r="BP156" s="19">
        <v>422</v>
      </c>
      <c r="BQ156" s="19">
        <v>911</v>
      </c>
      <c r="BR156" s="19">
        <v>391</v>
      </c>
      <c r="BS156" s="19">
        <v>775</v>
      </c>
      <c r="BT156" s="19">
        <v>537</v>
      </c>
      <c r="BU156" s="19">
        <v>504</v>
      </c>
      <c r="BV156" s="19">
        <v>1114</v>
      </c>
      <c r="BW156" s="19">
        <v>93</v>
      </c>
      <c r="BX156" s="19">
        <v>552</v>
      </c>
      <c r="BY156" s="19">
        <v>565</v>
      </c>
      <c r="BZ156" s="19">
        <v>838</v>
      </c>
      <c r="CA156" s="19">
        <v>277</v>
      </c>
      <c r="CB156" s="19">
        <v>489</v>
      </c>
      <c r="CC156" s="19">
        <v>353</v>
      </c>
      <c r="CD156" s="19">
        <v>1414</v>
      </c>
      <c r="CE156" s="19">
        <v>240</v>
      </c>
      <c r="CF156" s="19">
        <v>344</v>
      </c>
      <c r="CG156" s="19">
        <v>510</v>
      </c>
      <c r="CH156" s="19">
        <v>257</v>
      </c>
      <c r="CI156" s="375">
        <v>0.033849414257961966</v>
      </c>
      <c r="CJ156" s="2" t="s">
        <v>351</v>
      </c>
      <c r="CK156" s="595"/>
      <c r="CL156" s="44" t="s">
        <v>102</v>
      </c>
      <c r="CN156" s="294">
        <v>156</v>
      </c>
    </row>
    <row r="157" spans="1:92" ht="12.75">
      <c r="A157" s="281" t="s">
        <v>40</v>
      </c>
      <c r="B157" s="19">
        <v>15680</v>
      </c>
      <c r="C157" s="19">
        <v>1013</v>
      </c>
      <c r="D157" s="19">
        <v>619</v>
      </c>
      <c r="E157" s="19">
        <v>991</v>
      </c>
      <c r="F157" s="19">
        <v>1174</v>
      </c>
      <c r="G157" s="19">
        <v>772</v>
      </c>
      <c r="H157" s="19">
        <v>1853</v>
      </c>
      <c r="I157" s="19">
        <v>2089</v>
      </c>
      <c r="J157" s="19">
        <v>2130</v>
      </c>
      <c r="K157" s="19">
        <v>1648</v>
      </c>
      <c r="L157" s="19">
        <v>1744</v>
      </c>
      <c r="M157" s="19">
        <v>67</v>
      </c>
      <c r="N157" s="19">
        <v>194</v>
      </c>
      <c r="O157" s="19">
        <v>1230</v>
      </c>
      <c r="P157" s="19">
        <v>156</v>
      </c>
      <c r="Q157" s="52">
        <v>543</v>
      </c>
      <c r="R157" s="283">
        <v>739</v>
      </c>
      <c r="S157" s="283">
        <v>470</v>
      </c>
      <c r="T157" s="283">
        <v>784</v>
      </c>
      <c r="U157" s="283">
        <v>150</v>
      </c>
      <c r="V157" s="283">
        <v>991</v>
      </c>
      <c r="W157" s="283">
        <v>270</v>
      </c>
      <c r="X157" s="283">
        <v>284</v>
      </c>
      <c r="Y157" s="283">
        <v>151</v>
      </c>
      <c r="Z157" s="283">
        <v>349</v>
      </c>
      <c r="AA157" s="283">
        <v>180</v>
      </c>
      <c r="AB157" s="283">
        <v>773</v>
      </c>
      <c r="AC157" s="283">
        <v>156</v>
      </c>
      <c r="AD157" s="283">
        <v>418</v>
      </c>
      <c r="AE157" s="283">
        <v>1174</v>
      </c>
      <c r="AF157" s="283">
        <v>722</v>
      </c>
      <c r="AG157" s="283">
        <v>1346</v>
      </c>
      <c r="AH157" s="283">
        <v>161</v>
      </c>
      <c r="AI157" s="283">
        <v>291</v>
      </c>
      <c r="AJ157" s="283">
        <v>571</v>
      </c>
      <c r="AK157" s="283">
        <v>374</v>
      </c>
      <c r="AL157" s="283">
        <v>843</v>
      </c>
      <c r="AM157" s="283">
        <v>67</v>
      </c>
      <c r="AN157" s="283">
        <v>490</v>
      </c>
      <c r="AO157" s="283">
        <v>435</v>
      </c>
      <c r="AP157" s="283">
        <v>619</v>
      </c>
      <c r="AQ157" s="283">
        <v>194</v>
      </c>
      <c r="AR157" s="283">
        <v>355</v>
      </c>
      <c r="AS157" s="283">
        <v>985</v>
      </c>
      <c r="AT157" s="283">
        <v>204</v>
      </c>
      <c r="AU157" s="283">
        <v>260</v>
      </c>
      <c r="AV157" s="345">
        <v>331</v>
      </c>
      <c r="AW157" s="19">
        <v>543</v>
      </c>
      <c r="AX157" s="19">
        <v>739</v>
      </c>
      <c r="AY157" s="19">
        <v>470</v>
      </c>
      <c r="AZ157" s="19">
        <v>784</v>
      </c>
      <c r="BA157" s="19">
        <v>150</v>
      </c>
      <c r="BB157" s="19">
        <v>991</v>
      </c>
      <c r="BC157" s="19">
        <v>270</v>
      </c>
      <c r="BD157" s="19">
        <v>435</v>
      </c>
      <c r="BE157" s="19">
        <v>284</v>
      </c>
      <c r="BF157" s="19">
        <v>151</v>
      </c>
      <c r="BG157" s="19">
        <v>349</v>
      </c>
      <c r="BH157" s="19">
        <v>180</v>
      </c>
      <c r="BI157" s="19">
        <v>773</v>
      </c>
      <c r="BJ157" s="19">
        <v>418</v>
      </c>
      <c r="BK157" s="19">
        <v>189</v>
      </c>
      <c r="BL157" s="19">
        <v>201</v>
      </c>
      <c r="BM157" s="19">
        <v>332</v>
      </c>
      <c r="BN157" s="19">
        <v>451</v>
      </c>
      <c r="BO157" s="19">
        <v>161</v>
      </c>
      <c r="BP157" s="19">
        <v>288</v>
      </c>
      <c r="BQ157" s="19">
        <v>659</v>
      </c>
      <c r="BR157" s="19">
        <v>291</v>
      </c>
      <c r="BS157" s="19">
        <v>571</v>
      </c>
      <c r="BT157" s="19">
        <v>374</v>
      </c>
      <c r="BU157" s="19">
        <v>415</v>
      </c>
      <c r="BV157" s="19">
        <v>843</v>
      </c>
      <c r="BW157" s="19">
        <v>67</v>
      </c>
      <c r="BX157" s="19">
        <v>490</v>
      </c>
      <c r="BY157" s="19">
        <v>435</v>
      </c>
      <c r="BZ157" s="19">
        <v>619</v>
      </c>
      <c r="CA157" s="19">
        <v>194</v>
      </c>
      <c r="CB157" s="19">
        <v>355</v>
      </c>
      <c r="CC157" s="19">
        <v>272</v>
      </c>
      <c r="CD157" s="19">
        <v>985</v>
      </c>
      <c r="CE157" s="19">
        <v>204</v>
      </c>
      <c r="CF157" s="19">
        <v>260</v>
      </c>
      <c r="CG157" s="19">
        <v>331</v>
      </c>
      <c r="CH157" s="19">
        <v>156</v>
      </c>
      <c r="CI157" s="375">
        <v>0.05718113902122131</v>
      </c>
      <c r="CJ157" s="2" t="s">
        <v>351</v>
      </c>
      <c r="CK157" s="595"/>
      <c r="CL157" s="44" t="s">
        <v>102</v>
      </c>
      <c r="CN157" s="294">
        <v>157</v>
      </c>
    </row>
    <row r="158" spans="1:92" ht="12.75">
      <c r="A158" s="281" t="s">
        <v>41</v>
      </c>
      <c r="B158" s="19">
        <v>9600</v>
      </c>
      <c r="C158" s="19">
        <v>596</v>
      </c>
      <c r="D158" s="19">
        <v>406</v>
      </c>
      <c r="E158" s="19">
        <v>585</v>
      </c>
      <c r="F158" s="19">
        <v>751</v>
      </c>
      <c r="G158" s="19">
        <v>429</v>
      </c>
      <c r="H158" s="19">
        <v>1051</v>
      </c>
      <c r="I158" s="19">
        <v>1284</v>
      </c>
      <c r="J158" s="19">
        <v>1353</v>
      </c>
      <c r="K158" s="19">
        <v>1081</v>
      </c>
      <c r="L158" s="19">
        <v>1036</v>
      </c>
      <c r="M158" s="19">
        <v>57</v>
      </c>
      <c r="N158" s="19">
        <v>121</v>
      </c>
      <c r="O158" s="19">
        <v>733</v>
      </c>
      <c r="P158" s="19">
        <v>117</v>
      </c>
      <c r="Q158" s="52">
        <v>299</v>
      </c>
      <c r="R158" s="283">
        <v>424</v>
      </c>
      <c r="S158" s="283">
        <v>299</v>
      </c>
      <c r="T158" s="283">
        <v>514</v>
      </c>
      <c r="U158" s="283">
        <v>95</v>
      </c>
      <c r="V158" s="283">
        <v>585</v>
      </c>
      <c r="W158" s="283">
        <v>167</v>
      </c>
      <c r="X158" s="283">
        <v>165</v>
      </c>
      <c r="Y158" s="283">
        <v>82</v>
      </c>
      <c r="Z158" s="283">
        <v>227</v>
      </c>
      <c r="AA158" s="283">
        <v>85</v>
      </c>
      <c r="AB158" s="283">
        <v>444</v>
      </c>
      <c r="AC158" s="283">
        <v>117</v>
      </c>
      <c r="AD158" s="283">
        <v>237</v>
      </c>
      <c r="AE158" s="283">
        <v>751</v>
      </c>
      <c r="AF158" s="283">
        <v>409</v>
      </c>
      <c r="AG158" s="283">
        <v>839</v>
      </c>
      <c r="AH158" s="283">
        <v>112</v>
      </c>
      <c r="AI158" s="283">
        <v>177</v>
      </c>
      <c r="AJ158" s="283">
        <v>328</v>
      </c>
      <c r="AK158" s="283">
        <v>212</v>
      </c>
      <c r="AL158" s="283">
        <v>517</v>
      </c>
      <c r="AM158" s="283">
        <v>57</v>
      </c>
      <c r="AN158" s="283">
        <v>267</v>
      </c>
      <c r="AO158" s="283">
        <v>303</v>
      </c>
      <c r="AP158" s="283">
        <v>406</v>
      </c>
      <c r="AQ158" s="283">
        <v>121</v>
      </c>
      <c r="AR158" s="283">
        <v>219</v>
      </c>
      <c r="AS158" s="283">
        <v>685</v>
      </c>
      <c r="AT158" s="283">
        <v>97</v>
      </c>
      <c r="AU158" s="283">
        <v>172</v>
      </c>
      <c r="AV158" s="345">
        <v>188</v>
      </c>
      <c r="AW158" s="19">
        <v>299</v>
      </c>
      <c r="AX158" s="19">
        <v>424</v>
      </c>
      <c r="AY158" s="19">
        <v>299</v>
      </c>
      <c r="AZ158" s="19">
        <v>514</v>
      </c>
      <c r="BA158" s="19">
        <v>95</v>
      </c>
      <c r="BB158" s="19">
        <v>585</v>
      </c>
      <c r="BC158" s="19">
        <v>167</v>
      </c>
      <c r="BD158" s="19">
        <v>260</v>
      </c>
      <c r="BE158" s="19">
        <v>165</v>
      </c>
      <c r="BF158" s="19">
        <v>82</v>
      </c>
      <c r="BG158" s="19">
        <v>227</v>
      </c>
      <c r="BH158" s="19">
        <v>85</v>
      </c>
      <c r="BI158" s="19">
        <v>444</v>
      </c>
      <c r="BJ158" s="19">
        <v>237</v>
      </c>
      <c r="BK158" s="19">
        <v>75</v>
      </c>
      <c r="BL158" s="19">
        <v>132</v>
      </c>
      <c r="BM158" s="19">
        <v>202</v>
      </c>
      <c r="BN158" s="19">
        <v>290</v>
      </c>
      <c r="BO158" s="19">
        <v>112</v>
      </c>
      <c r="BP158" s="19">
        <v>201</v>
      </c>
      <c r="BQ158" s="19">
        <v>411</v>
      </c>
      <c r="BR158" s="19">
        <v>177</v>
      </c>
      <c r="BS158" s="19">
        <v>328</v>
      </c>
      <c r="BT158" s="19">
        <v>212</v>
      </c>
      <c r="BU158" s="19">
        <v>254</v>
      </c>
      <c r="BV158" s="19">
        <v>517</v>
      </c>
      <c r="BW158" s="19">
        <v>57</v>
      </c>
      <c r="BX158" s="19">
        <v>267</v>
      </c>
      <c r="BY158" s="19">
        <v>303</v>
      </c>
      <c r="BZ158" s="19">
        <v>406</v>
      </c>
      <c r="CA158" s="19">
        <v>121</v>
      </c>
      <c r="CB158" s="19">
        <v>219</v>
      </c>
      <c r="CC158" s="19">
        <v>174</v>
      </c>
      <c r="CD158" s="19">
        <v>685</v>
      </c>
      <c r="CE158" s="19">
        <v>97</v>
      </c>
      <c r="CF158" s="19">
        <v>172</v>
      </c>
      <c r="CG158" s="19">
        <v>188</v>
      </c>
      <c r="CH158" s="19">
        <v>117</v>
      </c>
      <c r="CI158" s="375">
        <v>0.09797522169497348</v>
      </c>
      <c r="CJ158" s="2" t="s">
        <v>351</v>
      </c>
      <c r="CK158" s="595"/>
      <c r="CL158" s="44" t="s">
        <v>102</v>
      </c>
      <c r="CN158" s="294">
        <v>158</v>
      </c>
    </row>
    <row r="159" spans="1:92" ht="12.75">
      <c r="A159" s="281" t="s">
        <v>86</v>
      </c>
      <c r="B159" s="19">
        <v>6875</v>
      </c>
      <c r="C159" s="19">
        <v>393</v>
      </c>
      <c r="D159" s="19">
        <v>270</v>
      </c>
      <c r="E159" s="19">
        <v>408</v>
      </c>
      <c r="F159" s="19">
        <v>502</v>
      </c>
      <c r="G159" s="19">
        <v>319</v>
      </c>
      <c r="H159" s="19">
        <v>834</v>
      </c>
      <c r="I159" s="19">
        <v>938</v>
      </c>
      <c r="J159" s="19">
        <v>925</v>
      </c>
      <c r="K159" s="19">
        <v>645</v>
      </c>
      <c r="L159" s="19">
        <v>805</v>
      </c>
      <c r="M159" s="19">
        <v>44</v>
      </c>
      <c r="N159" s="19">
        <v>97</v>
      </c>
      <c r="O159" s="19">
        <v>622</v>
      </c>
      <c r="P159" s="19">
        <v>73</v>
      </c>
      <c r="Q159" s="52">
        <v>215</v>
      </c>
      <c r="R159" s="283">
        <v>372</v>
      </c>
      <c r="S159" s="283">
        <v>250</v>
      </c>
      <c r="T159" s="283">
        <v>334</v>
      </c>
      <c r="U159" s="283">
        <v>48</v>
      </c>
      <c r="V159" s="283">
        <v>408</v>
      </c>
      <c r="W159" s="283">
        <v>139</v>
      </c>
      <c r="X159" s="283">
        <v>100</v>
      </c>
      <c r="Y159" s="283">
        <v>42</v>
      </c>
      <c r="Z159" s="283">
        <v>169</v>
      </c>
      <c r="AA159" s="283">
        <v>63</v>
      </c>
      <c r="AB159" s="283">
        <v>421</v>
      </c>
      <c r="AC159" s="283">
        <v>73</v>
      </c>
      <c r="AD159" s="283">
        <v>187</v>
      </c>
      <c r="AE159" s="283">
        <v>502</v>
      </c>
      <c r="AF159" s="283">
        <v>292</v>
      </c>
      <c r="AG159" s="283">
        <v>591</v>
      </c>
      <c r="AH159" s="283">
        <v>78</v>
      </c>
      <c r="AI159" s="283">
        <v>112</v>
      </c>
      <c r="AJ159" s="283">
        <v>247</v>
      </c>
      <c r="AK159" s="283">
        <v>137</v>
      </c>
      <c r="AL159" s="283">
        <v>271</v>
      </c>
      <c r="AM159" s="283">
        <v>44</v>
      </c>
      <c r="AN159" s="283">
        <v>233</v>
      </c>
      <c r="AO159" s="283">
        <v>297</v>
      </c>
      <c r="AP159" s="283">
        <v>270</v>
      </c>
      <c r="AQ159" s="283">
        <v>97</v>
      </c>
      <c r="AR159" s="283">
        <v>156</v>
      </c>
      <c r="AS159" s="283">
        <v>448</v>
      </c>
      <c r="AT159" s="283">
        <v>84</v>
      </c>
      <c r="AU159" s="283">
        <v>92</v>
      </c>
      <c r="AV159" s="345">
        <v>103</v>
      </c>
      <c r="AW159" s="19">
        <v>215</v>
      </c>
      <c r="AX159" s="19">
        <v>372</v>
      </c>
      <c r="AY159" s="19">
        <v>250</v>
      </c>
      <c r="AZ159" s="19">
        <v>334</v>
      </c>
      <c r="BA159" s="19">
        <v>48</v>
      </c>
      <c r="BB159" s="19">
        <v>408</v>
      </c>
      <c r="BC159" s="19">
        <v>139</v>
      </c>
      <c r="BD159" s="19">
        <v>193</v>
      </c>
      <c r="BE159" s="19">
        <v>100</v>
      </c>
      <c r="BF159" s="19">
        <v>42</v>
      </c>
      <c r="BG159" s="19">
        <v>169</v>
      </c>
      <c r="BH159" s="19">
        <v>63</v>
      </c>
      <c r="BI159" s="19">
        <v>421</v>
      </c>
      <c r="BJ159" s="19">
        <v>187</v>
      </c>
      <c r="BK159" s="19">
        <v>78</v>
      </c>
      <c r="BL159" s="19">
        <v>82</v>
      </c>
      <c r="BM159" s="19">
        <v>132</v>
      </c>
      <c r="BN159" s="19">
        <v>168</v>
      </c>
      <c r="BO159" s="19">
        <v>78</v>
      </c>
      <c r="BP159" s="19">
        <v>141</v>
      </c>
      <c r="BQ159" s="19">
        <v>319</v>
      </c>
      <c r="BR159" s="19">
        <v>112</v>
      </c>
      <c r="BS159" s="19">
        <v>247</v>
      </c>
      <c r="BT159" s="19">
        <v>137</v>
      </c>
      <c r="BU159" s="19">
        <v>145</v>
      </c>
      <c r="BV159" s="19">
        <v>271</v>
      </c>
      <c r="BW159" s="19">
        <v>44</v>
      </c>
      <c r="BX159" s="19">
        <v>233</v>
      </c>
      <c r="BY159" s="19">
        <v>297</v>
      </c>
      <c r="BZ159" s="19">
        <v>270</v>
      </c>
      <c r="CA159" s="19">
        <v>97</v>
      </c>
      <c r="CB159" s="19">
        <v>156</v>
      </c>
      <c r="CC159" s="19">
        <v>127</v>
      </c>
      <c r="CD159" s="19">
        <v>448</v>
      </c>
      <c r="CE159" s="19">
        <v>84</v>
      </c>
      <c r="CF159" s="19">
        <v>92</v>
      </c>
      <c r="CG159" s="19">
        <v>103</v>
      </c>
      <c r="CH159" s="19">
        <v>73</v>
      </c>
      <c r="CI159" s="375">
        <v>0.17718641347954</v>
      </c>
      <c r="CJ159" s="2" t="s">
        <v>351</v>
      </c>
      <c r="CK159" s="595"/>
      <c r="CL159" s="44" t="s">
        <v>102</v>
      </c>
      <c r="CN159" s="294">
        <v>159</v>
      </c>
    </row>
    <row r="160" spans="1:92" ht="12.75">
      <c r="A160" s="281" t="s">
        <v>87</v>
      </c>
      <c r="B160" s="73">
        <v>5456.6</v>
      </c>
      <c r="C160" s="73">
        <v>281.6</v>
      </c>
      <c r="D160" s="73">
        <v>179.2</v>
      </c>
      <c r="E160" s="73">
        <v>231.8</v>
      </c>
      <c r="F160" s="73">
        <v>443.6</v>
      </c>
      <c r="G160" s="73">
        <v>299.4</v>
      </c>
      <c r="H160" s="73">
        <v>583.6</v>
      </c>
      <c r="I160" s="73">
        <v>923.8</v>
      </c>
      <c r="J160" s="73">
        <v>534.8</v>
      </c>
      <c r="K160" s="73">
        <v>722</v>
      </c>
      <c r="L160" s="73">
        <v>767.2</v>
      </c>
      <c r="M160" s="73">
        <v>25.8</v>
      </c>
      <c r="N160" s="73">
        <v>67.8</v>
      </c>
      <c r="O160" s="73">
        <v>343.4</v>
      </c>
      <c r="P160" s="73">
        <v>52.6</v>
      </c>
      <c r="Q160" s="74">
        <v>153</v>
      </c>
      <c r="R160" s="283">
        <v>249.6</v>
      </c>
      <c r="S160" s="283">
        <v>148.6</v>
      </c>
      <c r="T160" s="283">
        <v>157.6</v>
      </c>
      <c r="U160" s="283">
        <v>52</v>
      </c>
      <c r="V160" s="283">
        <v>231.8</v>
      </c>
      <c r="W160" s="283">
        <v>81.2</v>
      </c>
      <c r="X160" s="283">
        <v>87</v>
      </c>
      <c r="Y160" s="283">
        <v>59.2</v>
      </c>
      <c r="Z160" s="283">
        <v>141.8</v>
      </c>
      <c r="AA160" s="283">
        <v>52</v>
      </c>
      <c r="AB160" s="283">
        <v>366</v>
      </c>
      <c r="AC160" s="283">
        <v>52.6</v>
      </c>
      <c r="AD160" s="283">
        <v>173.6</v>
      </c>
      <c r="AE160" s="283">
        <v>443.6</v>
      </c>
      <c r="AF160" s="283">
        <v>429.2</v>
      </c>
      <c r="AG160" s="283">
        <v>377.2</v>
      </c>
      <c r="AH160" s="283">
        <v>58.2</v>
      </c>
      <c r="AI160" s="283">
        <v>81.8</v>
      </c>
      <c r="AJ160" s="283">
        <v>181</v>
      </c>
      <c r="AK160" s="283">
        <v>92.4</v>
      </c>
      <c r="AL160" s="283">
        <v>396</v>
      </c>
      <c r="AM160" s="283">
        <v>25.8</v>
      </c>
      <c r="AN160" s="283">
        <v>113.6</v>
      </c>
      <c r="AO160" s="283">
        <v>164.2</v>
      </c>
      <c r="AP160" s="283">
        <v>179.2</v>
      </c>
      <c r="AQ160" s="283">
        <v>67.8</v>
      </c>
      <c r="AR160" s="283">
        <v>102.2</v>
      </c>
      <c r="AS160" s="283">
        <v>394.6</v>
      </c>
      <c r="AT160" s="283">
        <v>73.8</v>
      </c>
      <c r="AU160" s="283">
        <v>92.4</v>
      </c>
      <c r="AV160" s="345">
        <v>177.6</v>
      </c>
      <c r="AW160" s="73">
        <v>153</v>
      </c>
      <c r="AX160" s="73">
        <v>249.6</v>
      </c>
      <c r="AY160" s="73">
        <v>148.6</v>
      </c>
      <c r="AZ160" s="73">
        <v>157.6</v>
      </c>
      <c r="BA160" s="73">
        <v>52</v>
      </c>
      <c r="BB160" s="73">
        <v>231.8</v>
      </c>
      <c r="BC160" s="73">
        <v>81.2</v>
      </c>
      <c r="BD160" s="73">
        <v>191.6</v>
      </c>
      <c r="BE160" s="73">
        <v>87</v>
      </c>
      <c r="BF160" s="73">
        <v>59.2</v>
      </c>
      <c r="BG160" s="73">
        <v>141.8</v>
      </c>
      <c r="BH160" s="73">
        <v>52</v>
      </c>
      <c r="BI160" s="73">
        <v>366</v>
      </c>
      <c r="BJ160" s="73">
        <v>173.6</v>
      </c>
      <c r="BK160" s="73">
        <v>84.4</v>
      </c>
      <c r="BL160" s="73">
        <v>116.4</v>
      </c>
      <c r="BM160" s="73">
        <v>228.4</v>
      </c>
      <c r="BN160" s="73">
        <v>140.4</v>
      </c>
      <c r="BO160" s="73">
        <v>58.2</v>
      </c>
      <c r="BP160" s="73">
        <v>111.6</v>
      </c>
      <c r="BQ160" s="73">
        <v>184.6</v>
      </c>
      <c r="BR160" s="73">
        <v>81.8</v>
      </c>
      <c r="BS160" s="73">
        <v>181</v>
      </c>
      <c r="BT160" s="73">
        <v>92.4</v>
      </c>
      <c r="BU160" s="73">
        <v>96.8</v>
      </c>
      <c r="BV160" s="73">
        <v>396</v>
      </c>
      <c r="BW160" s="73">
        <v>25.8</v>
      </c>
      <c r="BX160" s="73">
        <v>113.6</v>
      </c>
      <c r="BY160" s="73">
        <v>164.2</v>
      </c>
      <c r="BZ160" s="73">
        <v>179.2</v>
      </c>
      <c r="CA160" s="73">
        <v>67.8</v>
      </c>
      <c r="CB160" s="73">
        <v>102.2</v>
      </c>
      <c r="CC160" s="73">
        <v>95.8</v>
      </c>
      <c r="CD160" s="73">
        <v>394.6</v>
      </c>
      <c r="CE160" s="73">
        <v>73.8</v>
      </c>
      <c r="CF160" s="73">
        <v>92.4</v>
      </c>
      <c r="CG160" s="73">
        <v>177.6</v>
      </c>
      <c r="CH160" s="73">
        <v>52.6</v>
      </c>
      <c r="CI160" s="375">
        <v>0.0032833199709846137</v>
      </c>
      <c r="CJ160" s="2" t="s">
        <v>351</v>
      </c>
      <c r="CK160" s="595"/>
      <c r="CL160" s="44" t="s">
        <v>102</v>
      </c>
      <c r="CN160" s="294">
        <v>160</v>
      </c>
    </row>
    <row r="161" spans="1:92" ht="12.75">
      <c r="A161" s="281" t="s">
        <v>88</v>
      </c>
      <c r="B161" s="73">
        <v>21826.4</v>
      </c>
      <c r="C161" s="73">
        <v>1126.4</v>
      </c>
      <c r="D161" s="73">
        <v>716.8</v>
      </c>
      <c r="E161" s="73">
        <v>927.2</v>
      </c>
      <c r="F161" s="73">
        <v>1774.4</v>
      </c>
      <c r="G161" s="73">
        <v>1197.6</v>
      </c>
      <c r="H161" s="73">
        <v>2334.4</v>
      </c>
      <c r="I161" s="73">
        <v>3695.2</v>
      </c>
      <c r="J161" s="73">
        <v>2139.2</v>
      </c>
      <c r="K161" s="73">
        <v>2888</v>
      </c>
      <c r="L161" s="73">
        <v>3068.8</v>
      </c>
      <c r="M161" s="73">
        <v>103.2</v>
      </c>
      <c r="N161" s="73">
        <v>271.2</v>
      </c>
      <c r="O161" s="73">
        <v>1373.6</v>
      </c>
      <c r="P161" s="73">
        <v>210.4</v>
      </c>
      <c r="Q161" s="74">
        <v>612</v>
      </c>
      <c r="R161" s="283">
        <v>998.4</v>
      </c>
      <c r="S161" s="283">
        <v>594.4</v>
      </c>
      <c r="T161" s="283">
        <v>630.4</v>
      </c>
      <c r="U161" s="283">
        <v>208</v>
      </c>
      <c r="V161" s="283">
        <v>927.2</v>
      </c>
      <c r="W161" s="283">
        <v>324.8</v>
      </c>
      <c r="X161" s="283">
        <v>348</v>
      </c>
      <c r="Y161" s="283">
        <v>236.8</v>
      </c>
      <c r="Z161" s="283">
        <v>567.2</v>
      </c>
      <c r="AA161" s="283">
        <v>208</v>
      </c>
      <c r="AB161" s="283">
        <v>1464</v>
      </c>
      <c r="AC161" s="283">
        <v>210.4</v>
      </c>
      <c r="AD161" s="283">
        <v>694.4</v>
      </c>
      <c r="AE161" s="283">
        <v>1774.4</v>
      </c>
      <c r="AF161" s="283">
        <v>1716.8</v>
      </c>
      <c r="AG161" s="283">
        <v>1508.8</v>
      </c>
      <c r="AH161" s="283">
        <v>232.8</v>
      </c>
      <c r="AI161" s="283">
        <v>327.2</v>
      </c>
      <c r="AJ161" s="283">
        <v>724</v>
      </c>
      <c r="AK161" s="283">
        <v>369.6</v>
      </c>
      <c r="AL161" s="283">
        <v>1584</v>
      </c>
      <c r="AM161" s="283">
        <v>103.2</v>
      </c>
      <c r="AN161" s="283">
        <v>454.4</v>
      </c>
      <c r="AO161" s="283">
        <v>656.8</v>
      </c>
      <c r="AP161" s="283">
        <v>716.8</v>
      </c>
      <c r="AQ161" s="283">
        <v>271.2</v>
      </c>
      <c r="AR161" s="283">
        <v>408.8</v>
      </c>
      <c r="AS161" s="283">
        <v>1578.4</v>
      </c>
      <c r="AT161" s="283">
        <v>295.2</v>
      </c>
      <c r="AU161" s="283">
        <v>369.6</v>
      </c>
      <c r="AV161" s="345">
        <v>710.4</v>
      </c>
      <c r="AW161" s="73">
        <v>612</v>
      </c>
      <c r="AX161" s="73">
        <v>998.4</v>
      </c>
      <c r="AY161" s="73">
        <v>594.4</v>
      </c>
      <c r="AZ161" s="73">
        <v>630.4</v>
      </c>
      <c r="BA161" s="73">
        <v>208</v>
      </c>
      <c r="BB161" s="73">
        <v>927.2</v>
      </c>
      <c r="BC161" s="73">
        <v>324.8</v>
      </c>
      <c r="BD161" s="73">
        <v>766.4</v>
      </c>
      <c r="BE161" s="73">
        <v>348</v>
      </c>
      <c r="BF161" s="73">
        <v>236.8</v>
      </c>
      <c r="BG161" s="73">
        <v>567.2</v>
      </c>
      <c r="BH161" s="73">
        <v>208</v>
      </c>
      <c r="BI161" s="73">
        <v>1464</v>
      </c>
      <c r="BJ161" s="73">
        <v>694.4</v>
      </c>
      <c r="BK161" s="73">
        <v>337.6</v>
      </c>
      <c r="BL161" s="73">
        <v>465.6</v>
      </c>
      <c r="BM161" s="73">
        <v>913.6</v>
      </c>
      <c r="BN161" s="73">
        <v>561.6</v>
      </c>
      <c r="BO161" s="73">
        <v>232.8</v>
      </c>
      <c r="BP161" s="73">
        <v>446.4</v>
      </c>
      <c r="BQ161" s="73">
        <v>738.4</v>
      </c>
      <c r="BR161" s="73">
        <v>327.2</v>
      </c>
      <c r="BS161" s="73">
        <v>724</v>
      </c>
      <c r="BT161" s="73">
        <v>369.6</v>
      </c>
      <c r="BU161" s="73">
        <v>387.2</v>
      </c>
      <c r="BV161" s="73">
        <v>1584</v>
      </c>
      <c r="BW161" s="73">
        <v>103.2</v>
      </c>
      <c r="BX161" s="73">
        <v>454.4</v>
      </c>
      <c r="BY161" s="73">
        <v>656.8</v>
      </c>
      <c r="BZ161" s="73">
        <v>716.8</v>
      </c>
      <c r="CA161" s="73">
        <v>271.2</v>
      </c>
      <c r="CB161" s="73">
        <v>408.8</v>
      </c>
      <c r="CC161" s="73">
        <v>383.2</v>
      </c>
      <c r="CD161" s="73">
        <v>1578.4</v>
      </c>
      <c r="CE161" s="73">
        <v>295.2</v>
      </c>
      <c r="CF161" s="73">
        <v>369.6</v>
      </c>
      <c r="CG161" s="73">
        <v>710.4</v>
      </c>
      <c r="CH161" s="73">
        <v>210.4</v>
      </c>
      <c r="CI161" s="375">
        <v>0.0001907802913917924</v>
      </c>
      <c r="CJ161" s="2" t="s">
        <v>351</v>
      </c>
      <c r="CK161" s="595"/>
      <c r="CL161" s="44" t="s">
        <v>102</v>
      </c>
      <c r="CN161" s="294">
        <v>161</v>
      </c>
    </row>
    <row r="162" spans="1:92" ht="12.75">
      <c r="A162" s="281" t="s">
        <v>89</v>
      </c>
      <c r="B162" s="73">
        <v>25258</v>
      </c>
      <c r="C162" s="73">
        <v>1445</v>
      </c>
      <c r="D162" s="73">
        <v>860</v>
      </c>
      <c r="E162" s="73">
        <v>1086</v>
      </c>
      <c r="F162" s="73">
        <v>2010</v>
      </c>
      <c r="G162" s="73">
        <v>1328</v>
      </c>
      <c r="H162" s="73">
        <v>2612</v>
      </c>
      <c r="I162" s="73">
        <v>4202</v>
      </c>
      <c r="J162" s="73">
        <v>2728</v>
      </c>
      <c r="K162" s="73">
        <v>3462</v>
      </c>
      <c r="L162" s="73">
        <v>3074</v>
      </c>
      <c r="M162" s="73">
        <v>133</v>
      </c>
      <c r="N162" s="73">
        <v>335</v>
      </c>
      <c r="O162" s="73">
        <v>1695</v>
      </c>
      <c r="P162" s="73">
        <v>288</v>
      </c>
      <c r="Q162" s="74">
        <v>632</v>
      </c>
      <c r="R162" s="283">
        <v>1152</v>
      </c>
      <c r="S162" s="283">
        <v>705</v>
      </c>
      <c r="T162" s="283">
        <v>836</v>
      </c>
      <c r="U162" s="283">
        <v>237</v>
      </c>
      <c r="V162" s="283">
        <v>1086</v>
      </c>
      <c r="W162" s="283">
        <v>367</v>
      </c>
      <c r="X162" s="283">
        <v>423</v>
      </c>
      <c r="Y162" s="283">
        <v>276</v>
      </c>
      <c r="Z162" s="283">
        <v>591</v>
      </c>
      <c r="AA162" s="283">
        <v>254</v>
      </c>
      <c r="AB162" s="283">
        <v>1265</v>
      </c>
      <c r="AC162" s="283">
        <v>288</v>
      </c>
      <c r="AD162" s="283">
        <v>759</v>
      </c>
      <c r="AE162" s="283">
        <v>2010</v>
      </c>
      <c r="AF162" s="283">
        <v>1850</v>
      </c>
      <c r="AG162" s="283">
        <v>1892</v>
      </c>
      <c r="AH162" s="283">
        <v>326</v>
      </c>
      <c r="AI162" s="283">
        <v>394</v>
      </c>
      <c r="AJ162" s="283">
        <v>828</v>
      </c>
      <c r="AK162" s="283">
        <v>470</v>
      </c>
      <c r="AL162" s="283">
        <v>1870</v>
      </c>
      <c r="AM162" s="283">
        <v>133</v>
      </c>
      <c r="AN162" s="283">
        <v>623</v>
      </c>
      <c r="AO162" s="283">
        <v>818</v>
      </c>
      <c r="AP162" s="283">
        <v>860</v>
      </c>
      <c r="AQ162" s="283">
        <v>335</v>
      </c>
      <c r="AR162" s="283">
        <v>552</v>
      </c>
      <c r="AS162" s="283">
        <v>1848</v>
      </c>
      <c r="AT162" s="283">
        <v>332</v>
      </c>
      <c r="AU162" s="283">
        <v>422</v>
      </c>
      <c r="AV162" s="345">
        <v>824</v>
      </c>
      <c r="AW162" s="73">
        <v>632</v>
      </c>
      <c r="AX162" s="73">
        <v>1152</v>
      </c>
      <c r="AY162" s="73">
        <v>705</v>
      </c>
      <c r="AZ162" s="73">
        <v>836</v>
      </c>
      <c r="BA162" s="73">
        <v>237</v>
      </c>
      <c r="BB162" s="73">
        <v>1086</v>
      </c>
      <c r="BC162" s="73">
        <v>367</v>
      </c>
      <c r="BD162" s="73">
        <v>835</v>
      </c>
      <c r="BE162" s="73">
        <v>423</v>
      </c>
      <c r="BF162" s="73">
        <v>276</v>
      </c>
      <c r="BG162" s="73">
        <v>591</v>
      </c>
      <c r="BH162" s="73">
        <v>254</v>
      </c>
      <c r="BI162" s="73">
        <v>1265</v>
      </c>
      <c r="BJ162" s="73">
        <v>759</v>
      </c>
      <c r="BK162" s="73">
        <v>377</v>
      </c>
      <c r="BL162" s="73">
        <v>456</v>
      </c>
      <c r="BM162" s="73">
        <v>1017</v>
      </c>
      <c r="BN162" s="73">
        <v>657</v>
      </c>
      <c r="BO162" s="73">
        <v>326</v>
      </c>
      <c r="BP162" s="73">
        <v>518</v>
      </c>
      <c r="BQ162" s="73">
        <v>938</v>
      </c>
      <c r="BR162" s="73">
        <v>394</v>
      </c>
      <c r="BS162" s="73">
        <v>828</v>
      </c>
      <c r="BT162" s="73">
        <v>470</v>
      </c>
      <c r="BU162" s="73">
        <v>493</v>
      </c>
      <c r="BV162" s="73">
        <v>1870</v>
      </c>
      <c r="BW162" s="73">
        <v>133</v>
      </c>
      <c r="BX162" s="73">
        <v>623</v>
      </c>
      <c r="BY162" s="73">
        <v>818</v>
      </c>
      <c r="BZ162" s="73">
        <v>860</v>
      </c>
      <c r="CA162" s="73">
        <v>335</v>
      </c>
      <c r="CB162" s="73">
        <v>552</v>
      </c>
      <c r="CC162" s="73">
        <v>461</v>
      </c>
      <c r="CD162" s="73">
        <v>1848</v>
      </c>
      <c r="CE162" s="73">
        <v>332</v>
      </c>
      <c r="CF162" s="73">
        <v>422</v>
      </c>
      <c r="CG162" s="73">
        <v>824</v>
      </c>
      <c r="CH162" s="73">
        <v>288</v>
      </c>
      <c r="CI162" s="375">
        <v>6.998444790046657E-05</v>
      </c>
      <c r="CJ162" s="2" t="s">
        <v>351</v>
      </c>
      <c r="CK162" s="595"/>
      <c r="CL162" s="44" t="s">
        <v>102</v>
      </c>
      <c r="CN162" s="294">
        <v>162</v>
      </c>
    </row>
    <row r="163" spans="1:92" ht="12.75">
      <c r="A163" s="281" t="s">
        <v>90</v>
      </c>
      <c r="B163" s="73">
        <v>27558.333333333332</v>
      </c>
      <c r="C163" s="73">
        <v>1612.5</v>
      </c>
      <c r="D163" s="73">
        <v>955</v>
      </c>
      <c r="E163" s="73">
        <v>1298.3333333333333</v>
      </c>
      <c r="F163" s="73">
        <v>2167.5</v>
      </c>
      <c r="G163" s="73">
        <v>1420</v>
      </c>
      <c r="H163" s="73">
        <v>2839.166666666665</v>
      </c>
      <c r="I163" s="73">
        <v>4300</v>
      </c>
      <c r="J163" s="73">
        <v>3153.3333333333353</v>
      </c>
      <c r="K163" s="73">
        <v>3680.8333333333326</v>
      </c>
      <c r="L163" s="73">
        <v>3404.166666666668</v>
      </c>
      <c r="M163" s="73">
        <v>137.5</v>
      </c>
      <c r="N163" s="73">
        <v>444.16666666666663</v>
      </c>
      <c r="O163" s="73">
        <v>1832.5</v>
      </c>
      <c r="P163" s="73">
        <v>313.33333333333337</v>
      </c>
      <c r="Q163" s="74">
        <v>562.5</v>
      </c>
      <c r="R163" s="283">
        <v>1294.1666666666667</v>
      </c>
      <c r="S163" s="283">
        <v>768.3333333333334</v>
      </c>
      <c r="T163" s="283">
        <v>1016.6666666666665</v>
      </c>
      <c r="U163" s="283">
        <v>314.1666666666667</v>
      </c>
      <c r="V163" s="283">
        <v>1298.3333333333333</v>
      </c>
      <c r="W163" s="283">
        <v>391.6666666666667</v>
      </c>
      <c r="X163" s="283">
        <v>485.83333333333337</v>
      </c>
      <c r="Y163" s="283">
        <v>331.66666666666663</v>
      </c>
      <c r="Z163" s="283">
        <v>747.5</v>
      </c>
      <c r="AA163" s="283">
        <v>300</v>
      </c>
      <c r="AB163" s="283">
        <v>1226.6666666666663</v>
      </c>
      <c r="AC163" s="283">
        <v>313.33333333333337</v>
      </c>
      <c r="AD163" s="283">
        <v>760</v>
      </c>
      <c r="AE163" s="283">
        <v>2167.5</v>
      </c>
      <c r="AF163" s="283">
        <v>1800</v>
      </c>
      <c r="AG163" s="283">
        <v>2136.666666666666</v>
      </c>
      <c r="AH163" s="283">
        <v>365.8333333333333</v>
      </c>
      <c r="AI163" s="283">
        <v>494.16666666666663</v>
      </c>
      <c r="AJ163" s="283">
        <v>982.5</v>
      </c>
      <c r="AK163" s="283">
        <v>566.6666666666666</v>
      </c>
      <c r="AL163" s="283">
        <v>1995</v>
      </c>
      <c r="AM163" s="283">
        <v>137.5</v>
      </c>
      <c r="AN163" s="283">
        <v>672.5</v>
      </c>
      <c r="AO163" s="283">
        <v>781.6666666666665</v>
      </c>
      <c r="AP163" s="283">
        <v>955</v>
      </c>
      <c r="AQ163" s="283">
        <v>444.16666666666663</v>
      </c>
      <c r="AR163" s="283">
        <v>560</v>
      </c>
      <c r="AS163" s="283">
        <v>1971.6666666666665</v>
      </c>
      <c r="AT163" s="283">
        <v>345.8333333333333</v>
      </c>
      <c r="AU163" s="283">
        <v>435</v>
      </c>
      <c r="AV163" s="345">
        <v>935.8333333333335</v>
      </c>
      <c r="AW163" s="73">
        <v>562.5</v>
      </c>
      <c r="AX163" s="73">
        <v>1294.1666666666667</v>
      </c>
      <c r="AY163" s="73">
        <v>768.3333333333334</v>
      </c>
      <c r="AZ163" s="73">
        <v>1016.6666666666665</v>
      </c>
      <c r="BA163" s="73">
        <v>314.1666666666667</v>
      </c>
      <c r="BB163" s="73">
        <v>1298.3333333333333</v>
      </c>
      <c r="BC163" s="73">
        <v>391.6666666666667</v>
      </c>
      <c r="BD163" s="73">
        <v>923.3333333333335</v>
      </c>
      <c r="BE163" s="73">
        <v>485.83333333333337</v>
      </c>
      <c r="BF163" s="73">
        <v>331.66666666666663</v>
      </c>
      <c r="BG163" s="73">
        <v>747.5</v>
      </c>
      <c r="BH163" s="73">
        <v>300</v>
      </c>
      <c r="BI163" s="73">
        <v>1226.6666666666663</v>
      </c>
      <c r="BJ163" s="73">
        <v>760</v>
      </c>
      <c r="BK163" s="73">
        <v>419.1666666666667</v>
      </c>
      <c r="BL163" s="73">
        <v>432.5</v>
      </c>
      <c r="BM163" s="73">
        <v>948.3333333333333</v>
      </c>
      <c r="BN163" s="73">
        <v>676.6666666666669</v>
      </c>
      <c r="BO163" s="73">
        <v>365.8333333333333</v>
      </c>
      <c r="BP163" s="73">
        <v>567.5</v>
      </c>
      <c r="BQ163" s="73">
        <v>1050.8333333333333</v>
      </c>
      <c r="BR163" s="73">
        <v>494.16666666666663</v>
      </c>
      <c r="BS163" s="73">
        <v>982.5</v>
      </c>
      <c r="BT163" s="73">
        <v>566.6666666666666</v>
      </c>
      <c r="BU163" s="73">
        <v>595</v>
      </c>
      <c r="BV163" s="73">
        <v>1995</v>
      </c>
      <c r="BW163" s="73">
        <v>137.5</v>
      </c>
      <c r="BX163" s="73">
        <v>672.5</v>
      </c>
      <c r="BY163" s="73">
        <v>781.6666666666665</v>
      </c>
      <c r="BZ163" s="73">
        <v>955</v>
      </c>
      <c r="CA163" s="73">
        <v>444.16666666666663</v>
      </c>
      <c r="CB163" s="73">
        <v>560</v>
      </c>
      <c r="CC163" s="73">
        <v>490.8333333333333</v>
      </c>
      <c r="CD163" s="73">
        <v>1971.6666666666665</v>
      </c>
      <c r="CE163" s="73">
        <v>345.8333333333333</v>
      </c>
      <c r="CF163" s="73">
        <v>435</v>
      </c>
      <c r="CG163" s="73">
        <v>935.8333333333335</v>
      </c>
      <c r="CH163" s="73">
        <v>313.33333333333337</v>
      </c>
      <c r="CI163" s="375">
        <v>0.00012437295302848142</v>
      </c>
      <c r="CJ163" s="2" t="s">
        <v>351</v>
      </c>
      <c r="CK163" s="595"/>
      <c r="CL163" s="44" t="s">
        <v>102</v>
      </c>
      <c r="CN163" s="294">
        <v>163</v>
      </c>
    </row>
    <row r="164" spans="1:92" ht="12.75">
      <c r="A164" s="281" t="s">
        <v>42</v>
      </c>
      <c r="B164" s="19">
        <v>29930.666666666664</v>
      </c>
      <c r="C164" s="19">
        <v>1701.5</v>
      </c>
      <c r="D164" s="19">
        <v>982</v>
      </c>
      <c r="E164" s="19">
        <v>1288.6666666666667</v>
      </c>
      <c r="F164" s="19">
        <v>2307.5</v>
      </c>
      <c r="G164" s="19">
        <v>1688</v>
      </c>
      <c r="H164" s="19">
        <v>3377.833333333334</v>
      </c>
      <c r="I164" s="19">
        <v>5059</v>
      </c>
      <c r="J164" s="19">
        <v>3091.6666666666647</v>
      </c>
      <c r="K164" s="19">
        <v>3738.1666666666674</v>
      </c>
      <c r="L164" s="19">
        <v>3841.833333333332</v>
      </c>
      <c r="M164" s="19">
        <v>170.5</v>
      </c>
      <c r="N164" s="19">
        <v>388.8333333333333</v>
      </c>
      <c r="O164" s="19">
        <v>2015.5</v>
      </c>
      <c r="P164" s="19">
        <v>279.6666666666667</v>
      </c>
      <c r="Q164" s="52">
        <v>1001.5</v>
      </c>
      <c r="R164" s="283">
        <v>1373.8333333333333</v>
      </c>
      <c r="S164" s="283">
        <v>765.6666666666666</v>
      </c>
      <c r="T164" s="283">
        <v>1025.3333333333333</v>
      </c>
      <c r="U164" s="283">
        <v>346.8333333333333</v>
      </c>
      <c r="V164" s="283">
        <v>1288.6666666666667</v>
      </c>
      <c r="W164" s="283">
        <v>578.3333333333335</v>
      </c>
      <c r="X164" s="283">
        <v>490.16666666666663</v>
      </c>
      <c r="Y164" s="283">
        <v>325.33333333333337</v>
      </c>
      <c r="Z164" s="283">
        <v>777.5</v>
      </c>
      <c r="AA164" s="283">
        <v>281</v>
      </c>
      <c r="AB164" s="283">
        <v>1685.3333333333333</v>
      </c>
      <c r="AC164" s="283">
        <v>279.6666666666667</v>
      </c>
      <c r="AD164" s="283">
        <v>852</v>
      </c>
      <c r="AE164" s="283">
        <v>2307.5</v>
      </c>
      <c r="AF164" s="283">
        <v>2469</v>
      </c>
      <c r="AG164" s="283">
        <v>2066.3333333333344</v>
      </c>
      <c r="AH164" s="283">
        <v>358.1666666666667</v>
      </c>
      <c r="AI164" s="283">
        <v>497.83333333333337</v>
      </c>
      <c r="AJ164" s="283">
        <v>1002.5</v>
      </c>
      <c r="AK164" s="283">
        <v>599.3333333333335</v>
      </c>
      <c r="AL164" s="283">
        <v>1965</v>
      </c>
      <c r="AM164" s="283">
        <v>170.5</v>
      </c>
      <c r="AN164" s="283">
        <v>671.5</v>
      </c>
      <c r="AO164" s="283">
        <v>822.3333333333335</v>
      </c>
      <c r="AP164" s="283">
        <v>982</v>
      </c>
      <c r="AQ164" s="283">
        <v>388.8333333333333</v>
      </c>
      <c r="AR164" s="283">
        <v>612</v>
      </c>
      <c r="AS164" s="283">
        <v>2107.3333333333335</v>
      </c>
      <c r="AT164" s="283">
        <v>489.16666666666674</v>
      </c>
      <c r="AU164" s="283">
        <v>469</v>
      </c>
      <c r="AV164" s="345">
        <v>881.1666666666665</v>
      </c>
      <c r="AW164" s="19">
        <v>1001.5</v>
      </c>
      <c r="AX164" s="19">
        <v>1373.8333333333333</v>
      </c>
      <c r="AY164" s="19">
        <v>765.6666666666666</v>
      </c>
      <c r="AZ164" s="19">
        <v>1025.3333333333333</v>
      </c>
      <c r="BA164" s="19">
        <v>346.8333333333333</v>
      </c>
      <c r="BB164" s="19">
        <v>1288.6666666666667</v>
      </c>
      <c r="BC164" s="19">
        <v>578.3333333333335</v>
      </c>
      <c r="BD164" s="19">
        <v>949.6666666666665</v>
      </c>
      <c r="BE164" s="19">
        <v>490.16666666666663</v>
      </c>
      <c r="BF164" s="19">
        <v>325.33333333333337</v>
      </c>
      <c r="BG164" s="19">
        <v>777.5</v>
      </c>
      <c r="BH164" s="19">
        <v>281</v>
      </c>
      <c r="BI164" s="19">
        <v>1685.3333333333333</v>
      </c>
      <c r="BJ164" s="19">
        <v>852</v>
      </c>
      <c r="BK164" s="19">
        <v>457.8333333333333</v>
      </c>
      <c r="BL164" s="19">
        <v>1112.5</v>
      </c>
      <c r="BM164" s="19">
        <v>898.6666666666667</v>
      </c>
      <c r="BN164" s="19">
        <v>789.3333333333331</v>
      </c>
      <c r="BO164" s="19">
        <v>358.1666666666667</v>
      </c>
      <c r="BP164" s="19">
        <v>568.5</v>
      </c>
      <c r="BQ164" s="19">
        <v>1014.1666666666666</v>
      </c>
      <c r="BR164" s="19">
        <v>497.83333333333337</v>
      </c>
      <c r="BS164" s="19">
        <v>1002.5</v>
      </c>
      <c r="BT164" s="19">
        <v>599.3333333333335</v>
      </c>
      <c r="BU164" s="19">
        <v>552</v>
      </c>
      <c r="BV164" s="19">
        <v>1965</v>
      </c>
      <c r="BW164" s="19">
        <v>170.5</v>
      </c>
      <c r="BX164" s="19">
        <v>671.5</v>
      </c>
      <c r="BY164" s="19">
        <v>822.3333333333335</v>
      </c>
      <c r="BZ164" s="19">
        <v>982</v>
      </c>
      <c r="CA164" s="19">
        <v>388.8333333333333</v>
      </c>
      <c r="CB164" s="19">
        <v>612</v>
      </c>
      <c r="CC164" s="19">
        <v>500.1666666666667</v>
      </c>
      <c r="CD164" s="19">
        <v>2107.3333333333335</v>
      </c>
      <c r="CE164" s="19">
        <v>489.16666666666674</v>
      </c>
      <c r="CF164" s="19">
        <v>469</v>
      </c>
      <c r="CG164" s="19">
        <v>881.1666666666665</v>
      </c>
      <c r="CH164" s="19">
        <v>279.6666666666667</v>
      </c>
      <c r="CI164" s="375">
        <v>0.00033697842677326634</v>
      </c>
      <c r="CJ164" s="2" t="s">
        <v>351</v>
      </c>
      <c r="CK164" s="595"/>
      <c r="CL164" s="44" t="s">
        <v>102</v>
      </c>
      <c r="CN164" s="294">
        <v>164</v>
      </c>
    </row>
    <row r="165" spans="1:92" ht="12.75">
      <c r="A165" s="281" t="s">
        <v>43</v>
      </c>
      <c r="B165" s="19">
        <v>33536</v>
      </c>
      <c r="C165" s="19">
        <v>1603</v>
      </c>
      <c r="D165" s="19">
        <v>819</v>
      </c>
      <c r="E165" s="19">
        <v>1075</v>
      </c>
      <c r="F165" s="19">
        <v>2511</v>
      </c>
      <c r="G165" s="19">
        <v>1845</v>
      </c>
      <c r="H165" s="19">
        <v>3791</v>
      </c>
      <c r="I165" s="19">
        <v>6750</v>
      </c>
      <c r="J165" s="19">
        <v>2390</v>
      </c>
      <c r="K165" s="19">
        <v>3544</v>
      </c>
      <c r="L165" s="19">
        <v>6059</v>
      </c>
      <c r="M165" s="19">
        <v>141</v>
      </c>
      <c r="N165" s="19">
        <v>305</v>
      </c>
      <c r="O165" s="19">
        <v>2487</v>
      </c>
      <c r="P165" s="19">
        <v>216</v>
      </c>
      <c r="Q165" s="52">
        <v>1878</v>
      </c>
      <c r="R165" s="283">
        <v>1080</v>
      </c>
      <c r="S165" s="283">
        <v>731</v>
      </c>
      <c r="T165" s="283">
        <v>785</v>
      </c>
      <c r="U165" s="283">
        <v>284</v>
      </c>
      <c r="V165" s="283">
        <v>1075</v>
      </c>
      <c r="W165" s="283">
        <v>1075</v>
      </c>
      <c r="X165" s="283">
        <v>514</v>
      </c>
      <c r="Y165" s="283">
        <v>376</v>
      </c>
      <c r="Z165" s="283">
        <v>734</v>
      </c>
      <c r="AA165" s="283">
        <v>284</v>
      </c>
      <c r="AB165" s="283">
        <v>3992</v>
      </c>
      <c r="AC165" s="283">
        <v>216</v>
      </c>
      <c r="AD165" s="283">
        <v>855</v>
      </c>
      <c r="AE165" s="283">
        <v>2511</v>
      </c>
      <c r="AF165" s="283">
        <v>4052</v>
      </c>
      <c r="AG165" s="283">
        <v>1605</v>
      </c>
      <c r="AH165" s="283">
        <v>344</v>
      </c>
      <c r="AI165" s="283">
        <v>428</v>
      </c>
      <c r="AJ165" s="283">
        <v>833</v>
      </c>
      <c r="AK165" s="283">
        <v>526</v>
      </c>
      <c r="AL165" s="283">
        <v>1900</v>
      </c>
      <c r="AM165" s="283">
        <v>141</v>
      </c>
      <c r="AN165" s="283">
        <v>681</v>
      </c>
      <c r="AO165" s="283">
        <v>820</v>
      </c>
      <c r="AP165" s="283">
        <v>819</v>
      </c>
      <c r="AQ165" s="283">
        <v>305</v>
      </c>
      <c r="AR165" s="283">
        <v>563</v>
      </c>
      <c r="AS165" s="283">
        <v>1998</v>
      </c>
      <c r="AT165" s="283">
        <v>706</v>
      </c>
      <c r="AU165" s="283">
        <v>520</v>
      </c>
      <c r="AV165" s="345">
        <v>905</v>
      </c>
      <c r="AW165" s="19">
        <v>1878</v>
      </c>
      <c r="AX165" s="19">
        <v>1080</v>
      </c>
      <c r="AY165" s="19">
        <v>731</v>
      </c>
      <c r="AZ165" s="19">
        <v>785</v>
      </c>
      <c r="BA165" s="19">
        <v>284</v>
      </c>
      <c r="BB165" s="19">
        <v>1075</v>
      </c>
      <c r="BC165" s="19">
        <v>1075</v>
      </c>
      <c r="BD165" s="19">
        <v>961</v>
      </c>
      <c r="BE165" s="19">
        <v>514</v>
      </c>
      <c r="BF165" s="19">
        <v>376</v>
      </c>
      <c r="BG165" s="19">
        <v>734</v>
      </c>
      <c r="BH165" s="19">
        <v>284</v>
      </c>
      <c r="BI165" s="19">
        <v>3992</v>
      </c>
      <c r="BJ165" s="19">
        <v>855</v>
      </c>
      <c r="BK165" s="19">
        <v>590</v>
      </c>
      <c r="BL165" s="19">
        <v>2205</v>
      </c>
      <c r="BM165" s="19">
        <v>1257</v>
      </c>
      <c r="BN165" s="19">
        <v>1017</v>
      </c>
      <c r="BO165" s="19">
        <v>344</v>
      </c>
      <c r="BP165" s="19">
        <v>533</v>
      </c>
      <c r="BQ165" s="19">
        <v>753</v>
      </c>
      <c r="BR165" s="19">
        <v>428</v>
      </c>
      <c r="BS165" s="19">
        <v>833</v>
      </c>
      <c r="BT165" s="19">
        <v>526</v>
      </c>
      <c r="BU165" s="19">
        <v>364</v>
      </c>
      <c r="BV165" s="19">
        <v>1900</v>
      </c>
      <c r="BW165" s="19">
        <v>141</v>
      </c>
      <c r="BX165" s="19">
        <v>681</v>
      </c>
      <c r="BY165" s="19">
        <v>820</v>
      </c>
      <c r="BZ165" s="19">
        <v>819</v>
      </c>
      <c r="CA165" s="19">
        <v>305</v>
      </c>
      <c r="CB165" s="19">
        <v>563</v>
      </c>
      <c r="CC165" s="19">
        <v>488</v>
      </c>
      <c r="CD165" s="19">
        <v>1998</v>
      </c>
      <c r="CE165" s="19">
        <v>706</v>
      </c>
      <c r="CF165" s="19">
        <v>520</v>
      </c>
      <c r="CG165" s="19">
        <v>905</v>
      </c>
      <c r="CH165" s="19">
        <v>216</v>
      </c>
      <c r="CI165" s="375">
        <v>0.0003300769968071398</v>
      </c>
      <c r="CJ165" s="2" t="s">
        <v>351</v>
      </c>
      <c r="CK165" s="595"/>
      <c r="CL165" s="44" t="s">
        <v>102</v>
      </c>
      <c r="CN165" s="294">
        <v>165</v>
      </c>
    </row>
    <row r="166" spans="1:92" ht="12.75">
      <c r="A166" s="281" t="s">
        <v>44</v>
      </c>
      <c r="B166" s="19">
        <v>34244</v>
      </c>
      <c r="C166" s="19">
        <v>1288</v>
      </c>
      <c r="D166" s="19">
        <v>787</v>
      </c>
      <c r="E166" s="19">
        <v>915</v>
      </c>
      <c r="F166" s="19">
        <v>2317</v>
      </c>
      <c r="G166" s="19">
        <v>1591</v>
      </c>
      <c r="H166" s="19">
        <v>3378</v>
      </c>
      <c r="I166" s="19">
        <v>7358</v>
      </c>
      <c r="J166" s="19">
        <v>2517</v>
      </c>
      <c r="K166" s="19">
        <v>3713</v>
      </c>
      <c r="L166" s="19">
        <v>7652</v>
      </c>
      <c r="M166" s="19">
        <v>120</v>
      </c>
      <c r="N166" s="19">
        <v>310</v>
      </c>
      <c r="O166" s="19">
        <v>2073</v>
      </c>
      <c r="P166" s="19">
        <v>225</v>
      </c>
      <c r="Q166" s="52">
        <v>1574</v>
      </c>
      <c r="R166" s="283">
        <v>1039</v>
      </c>
      <c r="S166" s="283">
        <v>673</v>
      </c>
      <c r="T166" s="283">
        <v>763</v>
      </c>
      <c r="U166" s="283">
        <v>209</v>
      </c>
      <c r="V166" s="283">
        <v>915</v>
      </c>
      <c r="W166" s="283">
        <v>708</v>
      </c>
      <c r="X166" s="283">
        <v>389</v>
      </c>
      <c r="Y166" s="283">
        <v>308</v>
      </c>
      <c r="Z166" s="283">
        <v>677</v>
      </c>
      <c r="AA166" s="283">
        <v>236</v>
      </c>
      <c r="AB166" s="283">
        <v>5678</v>
      </c>
      <c r="AC166" s="283">
        <v>225</v>
      </c>
      <c r="AD166" s="283">
        <v>981</v>
      </c>
      <c r="AE166" s="283">
        <v>2317</v>
      </c>
      <c r="AF166" s="283">
        <v>4786</v>
      </c>
      <c r="AG166" s="283">
        <v>1754</v>
      </c>
      <c r="AH166" s="283">
        <v>309</v>
      </c>
      <c r="AI166" s="283">
        <v>423</v>
      </c>
      <c r="AJ166" s="283">
        <v>765</v>
      </c>
      <c r="AK166" s="283">
        <v>420</v>
      </c>
      <c r="AL166" s="283">
        <v>2019</v>
      </c>
      <c r="AM166" s="283">
        <v>120</v>
      </c>
      <c r="AN166" s="283">
        <v>692</v>
      </c>
      <c r="AO166" s="283">
        <v>837</v>
      </c>
      <c r="AP166" s="283">
        <v>787</v>
      </c>
      <c r="AQ166" s="283">
        <v>310</v>
      </c>
      <c r="AR166" s="283">
        <v>479</v>
      </c>
      <c r="AS166" s="283">
        <v>2068</v>
      </c>
      <c r="AT166" s="283">
        <v>401</v>
      </c>
      <c r="AU166" s="283">
        <v>508</v>
      </c>
      <c r="AV166" s="345">
        <v>874</v>
      </c>
      <c r="AW166" s="19">
        <v>1574</v>
      </c>
      <c r="AX166" s="19">
        <v>1039</v>
      </c>
      <c r="AY166" s="19">
        <v>673</v>
      </c>
      <c r="AZ166" s="19">
        <v>763</v>
      </c>
      <c r="BA166" s="19">
        <v>209</v>
      </c>
      <c r="BB166" s="19">
        <v>915</v>
      </c>
      <c r="BC166" s="19">
        <v>708</v>
      </c>
      <c r="BD166" s="19">
        <v>1005</v>
      </c>
      <c r="BE166" s="19">
        <v>389</v>
      </c>
      <c r="BF166" s="19">
        <v>308</v>
      </c>
      <c r="BG166" s="19">
        <v>677</v>
      </c>
      <c r="BH166" s="19">
        <v>236</v>
      </c>
      <c r="BI166" s="19">
        <v>5678</v>
      </c>
      <c r="BJ166" s="19">
        <v>981</v>
      </c>
      <c r="BK166" s="19">
        <v>753</v>
      </c>
      <c r="BL166" s="19">
        <v>2129</v>
      </c>
      <c r="BM166" s="19">
        <v>1904</v>
      </c>
      <c r="BN166" s="19">
        <v>754</v>
      </c>
      <c r="BO166" s="19">
        <v>309</v>
      </c>
      <c r="BP166" s="19">
        <v>558</v>
      </c>
      <c r="BQ166" s="19">
        <v>811</v>
      </c>
      <c r="BR166" s="19">
        <v>423</v>
      </c>
      <c r="BS166" s="19">
        <v>765</v>
      </c>
      <c r="BT166" s="19">
        <v>420</v>
      </c>
      <c r="BU166" s="19">
        <v>407</v>
      </c>
      <c r="BV166" s="19">
        <v>2019</v>
      </c>
      <c r="BW166" s="19">
        <v>120</v>
      </c>
      <c r="BX166" s="19">
        <v>692</v>
      </c>
      <c r="BY166" s="19">
        <v>837</v>
      </c>
      <c r="BZ166" s="19">
        <v>787</v>
      </c>
      <c r="CA166" s="19">
        <v>310</v>
      </c>
      <c r="CB166" s="19">
        <v>479</v>
      </c>
      <c r="CC166" s="19">
        <v>536</v>
      </c>
      <c r="CD166" s="19">
        <v>2068</v>
      </c>
      <c r="CE166" s="19">
        <v>401</v>
      </c>
      <c r="CF166" s="19">
        <v>508</v>
      </c>
      <c r="CG166" s="19">
        <v>874</v>
      </c>
      <c r="CH166" s="19">
        <v>225</v>
      </c>
      <c r="CI166" s="375">
        <v>0.0003981571014163017</v>
      </c>
      <c r="CJ166" s="2" t="s">
        <v>351</v>
      </c>
      <c r="CK166" s="595"/>
      <c r="CL166" s="44" t="s">
        <v>102</v>
      </c>
      <c r="CN166" s="294">
        <v>166</v>
      </c>
    </row>
    <row r="167" spans="1:92" ht="12.75">
      <c r="A167" s="281" t="s">
        <v>45</v>
      </c>
      <c r="B167" s="19">
        <v>31618</v>
      </c>
      <c r="C167" s="19">
        <v>1426</v>
      </c>
      <c r="D167" s="19">
        <v>720</v>
      </c>
      <c r="E167" s="19">
        <v>1038</v>
      </c>
      <c r="F167" s="19">
        <v>2332</v>
      </c>
      <c r="G167" s="19">
        <v>1620</v>
      </c>
      <c r="H167" s="19">
        <v>2913</v>
      </c>
      <c r="I167" s="19">
        <v>6430</v>
      </c>
      <c r="J167" s="19">
        <v>2579</v>
      </c>
      <c r="K167" s="19">
        <v>3650</v>
      </c>
      <c r="L167" s="19">
        <v>6218</v>
      </c>
      <c r="M167" s="19">
        <v>134</v>
      </c>
      <c r="N167" s="19">
        <v>377</v>
      </c>
      <c r="O167" s="19">
        <v>1876</v>
      </c>
      <c r="P167" s="19">
        <v>305</v>
      </c>
      <c r="Q167" s="52">
        <v>1010</v>
      </c>
      <c r="R167" s="283">
        <v>1086</v>
      </c>
      <c r="S167" s="283">
        <v>729</v>
      </c>
      <c r="T167" s="283">
        <v>700</v>
      </c>
      <c r="U167" s="283">
        <v>261</v>
      </c>
      <c r="V167" s="283">
        <v>1038</v>
      </c>
      <c r="W167" s="283">
        <v>578</v>
      </c>
      <c r="X167" s="283">
        <v>491</v>
      </c>
      <c r="Y167" s="283">
        <v>263</v>
      </c>
      <c r="Z167" s="283">
        <v>648</v>
      </c>
      <c r="AA167" s="283">
        <v>249</v>
      </c>
      <c r="AB167" s="283">
        <v>4301</v>
      </c>
      <c r="AC167" s="283">
        <v>305</v>
      </c>
      <c r="AD167" s="283">
        <v>908</v>
      </c>
      <c r="AE167" s="283">
        <v>2332</v>
      </c>
      <c r="AF167" s="283">
        <v>3816</v>
      </c>
      <c r="AG167" s="283">
        <v>1879</v>
      </c>
      <c r="AH167" s="283">
        <v>317</v>
      </c>
      <c r="AI167" s="283">
        <v>384</v>
      </c>
      <c r="AJ167" s="283">
        <v>817</v>
      </c>
      <c r="AK167" s="283">
        <v>447</v>
      </c>
      <c r="AL167" s="283">
        <v>2049</v>
      </c>
      <c r="AM167" s="283">
        <v>134</v>
      </c>
      <c r="AN167" s="283">
        <v>569</v>
      </c>
      <c r="AO167" s="283">
        <v>874</v>
      </c>
      <c r="AP167" s="283">
        <v>720</v>
      </c>
      <c r="AQ167" s="283">
        <v>377</v>
      </c>
      <c r="AR167" s="283">
        <v>488</v>
      </c>
      <c r="AS167" s="283">
        <v>2016</v>
      </c>
      <c r="AT167" s="283">
        <v>451</v>
      </c>
      <c r="AU167" s="283">
        <v>496</v>
      </c>
      <c r="AV167" s="345">
        <v>885</v>
      </c>
      <c r="AW167" s="19">
        <v>1010</v>
      </c>
      <c r="AX167" s="19">
        <v>1086</v>
      </c>
      <c r="AY167" s="19">
        <v>729</v>
      </c>
      <c r="AZ167" s="19">
        <v>700</v>
      </c>
      <c r="BA167" s="19">
        <v>261</v>
      </c>
      <c r="BB167" s="19">
        <v>1038</v>
      </c>
      <c r="BC167" s="19">
        <v>578</v>
      </c>
      <c r="BD167" s="19">
        <v>963</v>
      </c>
      <c r="BE167" s="19">
        <v>491</v>
      </c>
      <c r="BF167" s="19">
        <v>263</v>
      </c>
      <c r="BG167" s="19">
        <v>648</v>
      </c>
      <c r="BH167" s="19">
        <v>249</v>
      </c>
      <c r="BI167" s="19">
        <v>4301</v>
      </c>
      <c r="BJ167" s="19">
        <v>908</v>
      </c>
      <c r="BK167" s="19">
        <v>568</v>
      </c>
      <c r="BL167" s="19">
        <v>1485</v>
      </c>
      <c r="BM167" s="19">
        <v>1763</v>
      </c>
      <c r="BN167" s="19">
        <v>735</v>
      </c>
      <c r="BO167" s="19">
        <v>317</v>
      </c>
      <c r="BP167" s="19">
        <v>634</v>
      </c>
      <c r="BQ167" s="19">
        <v>921</v>
      </c>
      <c r="BR167" s="19">
        <v>384</v>
      </c>
      <c r="BS167" s="19">
        <v>817</v>
      </c>
      <c r="BT167" s="19">
        <v>447</v>
      </c>
      <c r="BU167" s="19">
        <v>427</v>
      </c>
      <c r="BV167" s="19">
        <v>2049</v>
      </c>
      <c r="BW167" s="19">
        <v>134</v>
      </c>
      <c r="BX167" s="19">
        <v>569</v>
      </c>
      <c r="BY167" s="19">
        <v>874</v>
      </c>
      <c r="BZ167" s="19">
        <v>720</v>
      </c>
      <c r="CA167" s="19">
        <v>377</v>
      </c>
      <c r="CB167" s="19">
        <v>488</v>
      </c>
      <c r="CC167" s="19">
        <v>531</v>
      </c>
      <c r="CD167" s="19">
        <v>2016</v>
      </c>
      <c r="CE167" s="19">
        <v>451</v>
      </c>
      <c r="CF167" s="19">
        <v>496</v>
      </c>
      <c r="CG167" s="19">
        <v>885</v>
      </c>
      <c r="CH167" s="19">
        <v>305</v>
      </c>
      <c r="CI167" s="375">
        <v>0.000502210345533118</v>
      </c>
      <c r="CJ167" s="2" t="s">
        <v>351</v>
      </c>
      <c r="CK167" s="595"/>
      <c r="CL167" s="44" t="s">
        <v>102</v>
      </c>
      <c r="CN167" s="294">
        <v>167</v>
      </c>
    </row>
    <row r="168" spans="1:92" ht="12.75">
      <c r="A168" s="281" t="s">
        <v>46</v>
      </c>
      <c r="B168" s="19">
        <v>35092</v>
      </c>
      <c r="C168" s="19">
        <v>1922</v>
      </c>
      <c r="D168" s="19">
        <v>1097</v>
      </c>
      <c r="E168" s="19">
        <v>1281</v>
      </c>
      <c r="F168" s="19">
        <v>2718</v>
      </c>
      <c r="G168" s="19">
        <v>1814</v>
      </c>
      <c r="H168" s="19">
        <v>3530</v>
      </c>
      <c r="I168" s="19">
        <v>6284</v>
      </c>
      <c r="J168" s="19">
        <v>3328</v>
      </c>
      <c r="K168" s="19">
        <v>4418</v>
      </c>
      <c r="L168" s="19">
        <v>5570</v>
      </c>
      <c r="M168" s="19">
        <v>184</v>
      </c>
      <c r="N168" s="19">
        <v>445</v>
      </c>
      <c r="O168" s="19">
        <v>2155</v>
      </c>
      <c r="P168" s="19">
        <v>346</v>
      </c>
      <c r="Q168" s="52">
        <v>924</v>
      </c>
      <c r="R168" s="283">
        <v>1480</v>
      </c>
      <c r="S168" s="283">
        <v>898</v>
      </c>
      <c r="T168" s="283">
        <v>1060</v>
      </c>
      <c r="U168" s="283">
        <v>288</v>
      </c>
      <c r="V168" s="283">
        <v>1281</v>
      </c>
      <c r="W168" s="283">
        <v>536</v>
      </c>
      <c r="X168" s="283">
        <v>595</v>
      </c>
      <c r="Y168" s="283">
        <v>391</v>
      </c>
      <c r="Z168" s="283">
        <v>857</v>
      </c>
      <c r="AA168" s="283">
        <v>274</v>
      </c>
      <c r="AB168" s="283">
        <v>3114</v>
      </c>
      <c r="AC168" s="283">
        <v>346</v>
      </c>
      <c r="AD168" s="283">
        <v>1081</v>
      </c>
      <c r="AE168" s="283">
        <v>2718</v>
      </c>
      <c r="AF168" s="283">
        <v>3287</v>
      </c>
      <c r="AG168" s="283">
        <v>2268</v>
      </c>
      <c r="AH168" s="283">
        <v>366</v>
      </c>
      <c r="AI168" s="283">
        <v>479</v>
      </c>
      <c r="AJ168" s="283">
        <v>1126</v>
      </c>
      <c r="AK168" s="283">
        <v>609</v>
      </c>
      <c r="AL168" s="283">
        <v>2410</v>
      </c>
      <c r="AM168" s="283">
        <v>184</v>
      </c>
      <c r="AN168" s="283">
        <v>721</v>
      </c>
      <c r="AO168" s="283">
        <v>1010</v>
      </c>
      <c r="AP168" s="283">
        <v>1097</v>
      </c>
      <c r="AQ168" s="283">
        <v>445</v>
      </c>
      <c r="AR168" s="283">
        <v>718</v>
      </c>
      <c r="AS168" s="283">
        <v>2404</v>
      </c>
      <c r="AT168" s="283">
        <v>445</v>
      </c>
      <c r="AU168" s="283">
        <v>560</v>
      </c>
      <c r="AV168" s="345">
        <v>1120</v>
      </c>
      <c r="AW168" s="19">
        <v>924</v>
      </c>
      <c r="AX168" s="19">
        <v>1480</v>
      </c>
      <c r="AY168" s="19">
        <v>898</v>
      </c>
      <c r="AZ168" s="19">
        <v>1060</v>
      </c>
      <c r="BA168" s="19">
        <v>288</v>
      </c>
      <c r="BB168" s="19">
        <v>1281</v>
      </c>
      <c r="BC168" s="19">
        <v>536</v>
      </c>
      <c r="BD168" s="19">
        <v>1222</v>
      </c>
      <c r="BE168" s="19">
        <v>595</v>
      </c>
      <c r="BF168" s="19">
        <v>391</v>
      </c>
      <c r="BG168" s="19">
        <v>857</v>
      </c>
      <c r="BH168" s="19">
        <v>274</v>
      </c>
      <c r="BI168" s="19">
        <v>3114</v>
      </c>
      <c r="BJ168" s="19">
        <v>1081</v>
      </c>
      <c r="BK168" s="19">
        <v>644</v>
      </c>
      <c r="BL168" s="19">
        <v>1069</v>
      </c>
      <c r="BM168" s="19">
        <v>1574</v>
      </c>
      <c r="BN168" s="19">
        <v>814</v>
      </c>
      <c r="BO168" s="19">
        <v>366</v>
      </c>
      <c r="BP168" s="19">
        <v>682</v>
      </c>
      <c r="BQ168" s="19">
        <v>1131</v>
      </c>
      <c r="BR168" s="19">
        <v>479</v>
      </c>
      <c r="BS168" s="19">
        <v>1126</v>
      </c>
      <c r="BT168" s="19">
        <v>609</v>
      </c>
      <c r="BU168" s="19">
        <v>566</v>
      </c>
      <c r="BV168" s="19">
        <v>2410</v>
      </c>
      <c r="BW168" s="19">
        <v>184</v>
      </c>
      <c r="BX168" s="19">
        <v>721</v>
      </c>
      <c r="BY168" s="19">
        <v>1010</v>
      </c>
      <c r="BZ168" s="19">
        <v>1097</v>
      </c>
      <c r="CA168" s="19">
        <v>445</v>
      </c>
      <c r="CB168" s="19">
        <v>718</v>
      </c>
      <c r="CC168" s="19">
        <v>571</v>
      </c>
      <c r="CD168" s="19">
        <v>2404</v>
      </c>
      <c r="CE168" s="19">
        <v>445</v>
      </c>
      <c r="CF168" s="19">
        <v>560</v>
      </c>
      <c r="CG168" s="19">
        <v>1120</v>
      </c>
      <c r="CH168" s="19">
        <v>346</v>
      </c>
      <c r="CI168" s="375">
        <v>0.0009030657525288435</v>
      </c>
      <c r="CJ168" s="2" t="s">
        <v>351</v>
      </c>
      <c r="CK168" s="595"/>
      <c r="CL168" s="44" t="s">
        <v>102</v>
      </c>
      <c r="CN168" s="294">
        <v>168</v>
      </c>
    </row>
    <row r="169" spans="1:92" ht="12.75">
      <c r="A169" s="281" t="s">
        <v>47</v>
      </c>
      <c r="B169" s="19">
        <v>40424</v>
      </c>
      <c r="C169" s="19">
        <v>2414</v>
      </c>
      <c r="D169" s="19">
        <v>1305</v>
      </c>
      <c r="E169" s="19">
        <v>1792</v>
      </c>
      <c r="F169" s="19">
        <v>3057</v>
      </c>
      <c r="G169" s="19">
        <v>2232</v>
      </c>
      <c r="H169" s="19">
        <v>3941</v>
      </c>
      <c r="I169" s="19">
        <v>6921</v>
      </c>
      <c r="J169" s="19">
        <v>4354</v>
      </c>
      <c r="K169" s="19">
        <v>5328</v>
      </c>
      <c r="L169" s="19">
        <v>5336</v>
      </c>
      <c r="M169" s="19">
        <v>187</v>
      </c>
      <c r="N169" s="19">
        <v>508</v>
      </c>
      <c r="O169" s="19">
        <v>2602</v>
      </c>
      <c r="P169" s="19">
        <v>447</v>
      </c>
      <c r="Q169" s="52">
        <v>961</v>
      </c>
      <c r="R169" s="283">
        <v>1653</v>
      </c>
      <c r="S169" s="283">
        <v>1032</v>
      </c>
      <c r="T169" s="283">
        <v>1400</v>
      </c>
      <c r="U169" s="283">
        <v>476</v>
      </c>
      <c r="V169" s="283">
        <v>1792</v>
      </c>
      <c r="W169" s="283">
        <v>578</v>
      </c>
      <c r="X169" s="283">
        <v>773</v>
      </c>
      <c r="Y169" s="283">
        <v>490</v>
      </c>
      <c r="Z169" s="283">
        <v>1017</v>
      </c>
      <c r="AA169" s="283">
        <v>398</v>
      </c>
      <c r="AB169" s="283">
        <v>2429</v>
      </c>
      <c r="AC169" s="283">
        <v>447</v>
      </c>
      <c r="AD169" s="283">
        <v>1216</v>
      </c>
      <c r="AE169" s="283">
        <v>3057</v>
      </c>
      <c r="AF169" s="283">
        <v>3101</v>
      </c>
      <c r="AG169" s="283">
        <v>2954</v>
      </c>
      <c r="AH169" s="283">
        <v>542</v>
      </c>
      <c r="AI169" s="283">
        <v>620</v>
      </c>
      <c r="AJ169" s="283">
        <v>1327</v>
      </c>
      <c r="AK169" s="283">
        <v>798</v>
      </c>
      <c r="AL169" s="283">
        <v>2853</v>
      </c>
      <c r="AM169" s="283">
        <v>187</v>
      </c>
      <c r="AN169" s="283">
        <v>992</v>
      </c>
      <c r="AO169" s="283">
        <v>1217</v>
      </c>
      <c r="AP169" s="283">
        <v>1305</v>
      </c>
      <c r="AQ169" s="283">
        <v>508</v>
      </c>
      <c r="AR169" s="283">
        <v>843</v>
      </c>
      <c r="AS169" s="283">
        <v>2926</v>
      </c>
      <c r="AT169" s="283">
        <v>540</v>
      </c>
      <c r="AU169" s="283">
        <v>722</v>
      </c>
      <c r="AV169" s="345">
        <v>1270</v>
      </c>
      <c r="AW169" s="19">
        <v>961</v>
      </c>
      <c r="AX169" s="19">
        <v>1653</v>
      </c>
      <c r="AY169" s="19">
        <v>1032</v>
      </c>
      <c r="AZ169" s="19">
        <v>1400</v>
      </c>
      <c r="BA169" s="19">
        <v>476</v>
      </c>
      <c r="BB169" s="19">
        <v>1792</v>
      </c>
      <c r="BC169" s="19">
        <v>578</v>
      </c>
      <c r="BD169" s="19">
        <v>1259</v>
      </c>
      <c r="BE169" s="19">
        <v>773</v>
      </c>
      <c r="BF169" s="19">
        <v>490</v>
      </c>
      <c r="BG169" s="19">
        <v>1017</v>
      </c>
      <c r="BH169" s="19">
        <v>398</v>
      </c>
      <c r="BI169" s="19">
        <v>2429</v>
      </c>
      <c r="BJ169" s="19">
        <v>1216</v>
      </c>
      <c r="BK169" s="19">
        <v>692</v>
      </c>
      <c r="BL169" s="19">
        <v>889</v>
      </c>
      <c r="BM169" s="19">
        <v>1520</v>
      </c>
      <c r="BN169" s="19">
        <v>1021</v>
      </c>
      <c r="BO169" s="19">
        <v>542</v>
      </c>
      <c r="BP169" s="19">
        <v>777</v>
      </c>
      <c r="BQ169" s="19">
        <v>1487</v>
      </c>
      <c r="BR169" s="19">
        <v>620</v>
      </c>
      <c r="BS169" s="19">
        <v>1327</v>
      </c>
      <c r="BT169" s="19">
        <v>798</v>
      </c>
      <c r="BU169" s="19">
        <v>743</v>
      </c>
      <c r="BV169" s="19">
        <v>2853</v>
      </c>
      <c r="BW169" s="19">
        <v>187</v>
      </c>
      <c r="BX169" s="19">
        <v>992</v>
      </c>
      <c r="BY169" s="19">
        <v>1217</v>
      </c>
      <c r="BZ169" s="19">
        <v>1305</v>
      </c>
      <c r="CA169" s="19">
        <v>508</v>
      </c>
      <c r="CB169" s="19">
        <v>843</v>
      </c>
      <c r="CC169" s="19">
        <v>724</v>
      </c>
      <c r="CD169" s="19">
        <v>2926</v>
      </c>
      <c r="CE169" s="19">
        <v>540</v>
      </c>
      <c r="CF169" s="19">
        <v>722</v>
      </c>
      <c r="CG169" s="19">
        <v>1270</v>
      </c>
      <c r="CH169" s="19">
        <v>447</v>
      </c>
      <c r="CI169" s="375">
        <v>0.0013737190672206531</v>
      </c>
      <c r="CJ169" s="2" t="s">
        <v>351</v>
      </c>
      <c r="CK169" s="595"/>
      <c r="CL169" s="44" t="s">
        <v>102</v>
      </c>
      <c r="CN169" s="294">
        <v>169</v>
      </c>
    </row>
    <row r="170" spans="1:92" ht="12.75">
      <c r="A170" s="281" t="s">
        <v>48</v>
      </c>
      <c r="B170" s="19">
        <v>41308</v>
      </c>
      <c r="C170" s="19">
        <v>2527</v>
      </c>
      <c r="D170" s="19">
        <v>1433</v>
      </c>
      <c r="E170" s="19">
        <v>1987</v>
      </c>
      <c r="F170" s="19">
        <v>3169</v>
      </c>
      <c r="G170" s="19">
        <v>2108</v>
      </c>
      <c r="H170" s="19">
        <v>4185</v>
      </c>
      <c r="I170" s="19">
        <v>6887</v>
      </c>
      <c r="J170" s="19">
        <v>4767</v>
      </c>
      <c r="K170" s="19">
        <v>5179</v>
      </c>
      <c r="L170" s="19">
        <v>5189</v>
      </c>
      <c r="M170" s="19">
        <v>204</v>
      </c>
      <c r="N170" s="19">
        <v>517</v>
      </c>
      <c r="O170" s="19">
        <v>2745</v>
      </c>
      <c r="P170" s="19">
        <v>411</v>
      </c>
      <c r="Q170" s="52">
        <v>1086</v>
      </c>
      <c r="R170" s="283">
        <v>1724</v>
      </c>
      <c r="S170" s="283">
        <v>1151</v>
      </c>
      <c r="T170" s="283">
        <v>1560</v>
      </c>
      <c r="U170" s="283">
        <v>383</v>
      </c>
      <c r="V170" s="283">
        <v>1987</v>
      </c>
      <c r="W170" s="283">
        <v>607</v>
      </c>
      <c r="X170" s="283">
        <v>783</v>
      </c>
      <c r="Y170" s="283">
        <v>413</v>
      </c>
      <c r="Z170" s="283">
        <v>1005</v>
      </c>
      <c r="AA170" s="283">
        <v>441</v>
      </c>
      <c r="AB170" s="283">
        <v>2312</v>
      </c>
      <c r="AC170" s="283">
        <v>411</v>
      </c>
      <c r="AD170" s="283">
        <v>1205</v>
      </c>
      <c r="AE170" s="283">
        <v>3169</v>
      </c>
      <c r="AF170" s="283">
        <v>3044</v>
      </c>
      <c r="AG170" s="283">
        <v>3207</v>
      </c>
      <c r="AH170" s="283">
        <v>556</v>
      </c>
      <c r="AI170" s="283">
        <v>660</v>
      </c>
      <c r="AJ170" s="283">
        <v>1375</v>
      </c>
      <c r="AK170" s="283">
        <v>844</v>
      </c>
      <c r="AL170" s="283">
        <v>2724</v>
      </c>
      <c r="AM170" s="283">
        <v>204</v>
      </c>
      <c r="AN170" s="283">
        <v>987</v>
      </c>
      <c r="AO170" s="283">
        <v>1165</v>
      </c>
      <c r="AP170" s="283">
        <v>1433</v>
      </c>
      <c r="AQ170" s="283">
        <v>517</v>
      </c>
      <c r="AR170" s="283">
        <v>900</v>
      </c>
      <c r="AS170" s="283">
        <v>2931</v>
      </c>
      <c r="AT170" s="283">
        <v>520</v>
      </c>
      <c r="AU170" s="283">
        <v>792</v>
      </c>
      <c r="AV170" s="345">
        <v>1212</v>
      </c>
      <c r="AW170" s="19">
        <v>1086</v>
      </c>
      <c r="AX170" s="19">
        <v>1724</v>
      </c>
      <c r="AY170" s="19">
        <v>1151</v>
      </c>
      <c r="AZ170" s="19">
        <v>1560</v>
      </c>
      <c r="BA170" s="19">
        <v>383</v>
      </c>
      <c r="BB170" s="19">
        <v>1987</v>
      </c>
      <c r="BC170" s="19">
        <v>607</v>
      </c>
      <c r="BD170" s="19">
        <v>1293</v>
      </c>
      <c r="BE170" s="19">
        <v>783</v>
      </c>
      <c r="BF170" s="19">
        <v>413</v>
      </c>
      <c r="BG170" s="19">
        <v>1005</v>
      </c>
      <c r="BH170" s="19">
        <v>441</v>
      </c>
      <c r="BI170" s="19">
        <v>2312</v>
      </c>
      <c r="BJ170" s="19">
        <v>1205</v>
      </c>
      <c r="BK170" s="19">
        <v>708</v>
      </c>
      <c r="BL170" s="19">
        <v>892</v>
      </c>
      <c r="BM170" s="19">
        <v>1444</v>
      </c>
      <c r="BN170" s="19">
        <v>1086</v>
      </c>
      <c r="BO170" s="19">
        <v>556</v>
      </c>
      <c r="BP170" s="19">
        <v>790</v>
      </c>
      <c r="BQ170" s="19">
        <v>1600</v>
      </c>
      <c r="BR170" s="19">
        <v>660</v>
      </c>
      <c r="BS170" s="19">
        <v>1375</v>
      </c>
      <c r="BT170" s="19">
        <v>844</v>
      </c>
      <c r="BU170" s="19">
        <v>900</v>
      </c>
      <c r="BV170" s="19">
        <v>2724</v>
      </c>
      <c r="BW170" s="19">
        <v>204</v>
      </c>
      <c r="BX170" s="19">
        <v>987</v>
      </c>
      <c r="BY170" s="19">
        <v>1165</v>
      </c>
      <c r="BZ170" s="19">
        <v>1433</v>
      </c>
      <c r="CA170" s="19">
        <v>517</v>
      </c>
      <c r="CB170" s="19">
        <v>900</v>
      </c>
      <c r="CC170" s="19">
        <v>707</v>
      </c>
      <c r="CD170" s="19">
        <v>2931</v>
      </c>
      <c r="CE170" s="19">
        <v>520</v>
      </c>
      <c r="CF170" s="19">
        <v>792</v>
      </c>
      <c r="CG170" s="19">
        <v>1212</v>
      </c>
      <c r="CH170" s="19">
        <v>411</v>
      </c>
      <c r="CI170" s="375">
        <v>0.0021359715880263828</v>
      </c>
      <c r="CJ170" s="2" t="s">
        <v>351</v>
      </c>
      <c r="CK170" s="595"/>
      <c r="CL170" s="44" t="s">
        <v>102</v>
      </c>
      <c r="CN170" s="294">
        <v>170</v>
      </c>
    </row>
    <row r="171" spans="1:92" ht="12.75">
      <c r="A171" s="281" t="s">
        <v>49</v>
      </c>
      <c r="B171" s="19">
        <v>37708</v>
      </c>
      <c r="C171" s="19">
        <v>2452</v>
      </c>
      <c r="D171" s="19">
        <v>1282</v>
      </c>
      <c r="E171" s="19">
        <v>1829</v>
      </c>
      <c r="F171" s="19">
        <v>2840</v>
      </c>
      <c r="G171" s="19">
        <v>1912</v>
      </c>
      <c r="H171" s="19">
        <v>3887</v>
      </c>
      <c r="I171" s="19">
        <v>6301</v>
      </c>
      <c r="J171" s="19">
        <v>4546</v>
      </c>
      <c r="K171" s="19">
        <v>4625</v>
      </c>
      <c r="L171" s="19">
        <v>4438</v>
      </c>
      <c r="M171" s="19">
        <v>168</v>
      </c>
      <c r="N171" s="19">
        <v>474</v>
      </c>
      <c r="O171" s="19">
        <v>2541</v>
      </c>
      <c r="P171" s="19">
        <v>413</v>
      </c>
      <c r="Q171" s="52">
        <v>1077</v>
      </c>
      <c r="R171" s="283">
        <v>1575</v>
      </c>
      <c r="S171" s="283">
        <v>1054</v>
      </c>
      <c r="T171" s="283">
        <v>1481</v>
      </c>
      <c r="U171" s="283">
        <v>410</v>
      </c>
      <c r="V171" s="283">
        <v>1829</v>
      </c>
      <c r="W171" s="283">
        <v>554</v>
      </c>
      <c r="X171" s="283">
        <v>744</v>
      </c>
      <c r="Y171" s="283">
        <v>443</v>
      </c>
      <c r="Z171" s="283">
        <v>850</v>
      </c>
      <c r="AA171" s="283">
        <v>392</v>
      </c>
      <c r="AB171" s="283">
        <v>2011</v>
      </c>
      <c r="AC171" s="283">
        <v>413</v>
      </c>
      <c r="AD171" s="283">
        <v>1079</v>
      </c>
      <c r="AE171" s="283">
        <v>2840</v>
      </c>
      <c r="AF171" s="283">
        <v>2699</v>
      </c>
      <c r="AG171" s="283">
        <v>3065</v>
      </c>
      <c r="AH171" s="283">
        <v>504</v>
      </c>
      <c r="AI171" s="283">
        <v>636</v>
      </c>
      <c r="AJ171" s="283">
        <v>1235</v>
      </c>
      <c r="AK171" s="283">
        <v>847</v>
      </c>
      <c r="AL171" s="283">
        <v>2423</v>
      </c>
      <c r="AM171" s="283">
        <v>168</v>
      </c>
      <c r="AN171" s="283">
        <v>933</v>
      </c>
      <c r="AO171" s="283">
        <v>1024</v>
      </c>
      <c r="AP171" s="283">
        <v>1282</v>
      </c>
      <c r="AQ171" s="283">
        <v>474</v>
      </c>
      <c r="AR171" s="283">
        <v>861</v>
      </c>
      <c r="AS171" s="283">
        <v>2670</v>
      </c>
      <c r="AT171" s="283">
        <v>423</v>
      </c>
      <c r="AU171" s="283">
        <v>771</v>
      </c>
      <c r="AV171" s="345">
        <v>941</v>
      </c>
      <c r="AW171" s="19">
        <v>1077</v>
      </c>
      <c r="AX171" s="19">
        <v>1575</v>
      </c>
      <c r="AY171" s="19">
        <v>1054</v>
      </c>
      <c r="AZ171" s="19">
        <v>1481</v>
      </c>
      <c r="BA171" s="19">
        <v>410</v>
      </c>
      <c r="BB171" s="19">
        <v>1829</v>
      </c>
      <c r="BC171" s="19">
        <v>554</v>
      </c>
      <c r="BD171" s="19">
        <v>1202</v>
      </c>
      <c r="BE171" s="19">
        <v>744</v>
      </c>
      <c r="BF171" s="19">
        <v>443</v>
      </c>
      <c r="BG171" s="19">
        <v>850</v>
      </c>
      <c r="BH171" s="19">
        <v>392</v>
      </c>
      <c r="BI171" s="19">
        <v>2011</v>
      </c>
      <c r="BJ171" s="19">
        <v>1079</v>
      </c>
      <c r="BK171" s="19">
        <v>578</v>
      </c>
      <c r="BL171" s="19">
        <v>767</v>
      </c>
      <c r="BM171" s="19">
        <v>1354</v>
      </c>
      <c r="BN171" s="19">
        <v>922</v>
      </c>
      <c r="BO171" s="19">
        <v>504</v>
      </c>
      <c r="BP171" s="19">
        <v>716</v>
      </c>
      <c r="BQ171" s="19">
        <v>1607</v>
      </c>
      <c r="BR171" s="19">
        <v>636</v>
      </c>
      <c r="BS171" s="19">
        <v>1235</v>
      </c>
      <c r="BT171" s="19">
        <v>847</v>
      </c>
      <c r="BU171" s="19">
        <v>796</v>
      </c>
      <c r="BV171" s="19">
        <v>2423</v>
      </c>
      <c r="BW171" s="19">
        <v>168</v>
      </c>
      <c r="BX171" s="19">
        <v>933</v>
      </c>
      <c r="BY171" s="19">
        <v>1024</v>
      </c>
      <c r="BZ171" s="19">
        <v>1282</v>
      </c>
      <c r="CA171" s="19">
        <v>474</v>
      </c>
      <c r="CB171" s="19">
        <v>861</v>
      </c>
      <c r="CC171" s="19">
        <v>662</v>
      </c>
      <c r="CD171" s="19">
        <v>2670</v>
      </c>
      <c r="CE171" s="19">
        <v>423</v>
      </c>
      <c r="CF171" s="19">
        <v>771</v>
      </c>
      <c r="CG171" s="19">
        <v>941</v>
      </c>
      <c r="CH171" s="19">
        <v>413</v>
      </c>
      <c r="CI171" s="375">
        <v>0.0034926512346380133</v>
      </c>
      <c r="CJ171" s="2" t="s">
        <v>351</v>
      </c>
      <c r="CK171" s="595"/>
      <c r="CL171" s="44" t="s">
        <v>102</v>
      </c>
      <c r="CN171" s="294">
        <v>171</v>
      </c>
    </row>
    <row r="172" spans="1:92" ht="12.75">
      <c r="A172" s="281" t="s">
        <v>50</v>
      </c>
      <c r="B172" s="19">
        <v>33571</v>
      </c>
      <c r="C172" s="19">
        <v>2149</v>
      </c>
      <c r="D172" s="19">
        <v>1171</v>
      </c>
      <c r="E172" s="19">
        <v>1736</v>
      </c>
      <c r="F172" s="19">
        <v>2578</v>
      </c>
      <c r="G172" s="19">
        <v>1694</v>
      </c>
      <c r="H172" s="19">
        <v>3659</v>
      </c>
      <c r="I172" s="19">
        <v>5160</v>
      </c>
      <c r="J172" s="19">
        <v>4454</v>
      </c>
      <c r="K172" s="19">
        <v>3969</v>
      </c>
      <c r="L172" s="19">
        <v>3814</v>
      </c>
      <c r="M172" s="19">
        <v>149</v>
      </c>
      <c r="N172" s="19">
        <v>440</v>
      </c>
      <c r="O172" s="19">
        <v>2232</v>
      </c>
      <c r="P172" s="19">
        <v>366</v>
      </c>
      <c r="Q172" s="52">
        <v>968</v>
      </c>
      <c r="R172" s="283">
        <v>1610</v>
      </c>
      <c r="S172" s="283">
        <v>940</v>
      </c>
      <c r="T172" s="283">
        <v>1499</v>
      </c>
      <c r="U172" s="283">
        <v>336</v>
      </c>
      <c r="V172" s="283">
        <v>1736</v>
      </c>
      <c r="W172" s="283">
        <v>476</v>
      </c>
      <c r="X172" s="283">
        <v>627</v>
      </c>
      <c r="Y172" s="283">
        <v>397</v>
      </c>
      <c r="Z172" s="283">
        <v>731</v>
      </c>
      <c r="AA172" s="283">
        <v>327</v>
      </c>
      <c r="AB172" s="283">
        <v>1581</v>
      </c>
      <c r="AC172" s="283">
        <v>366</v>
      </c>
      <c r="AD172" s="283">
        <v>988</v>
      </c>
      <c r="AE172" s="283">
        <v>2578</v>
      </c>
      <c r="AF172" s="283">
        <v>2020</v>
      </c>
      <c r="AG172" s="283">
        <v>2955</v>
      </c>
      <c r="AH172" s="283">
        <v>417</v>
      </c>
      <c r="AI172" s="283">
        <v>589</v>
      </c>
      <c r="AJ172" s="283">
        <v>1081</v>
      </c>
      <c r="AK172" s="283">
        <v>738</v>
      </c>
      <c r="AL172" s="283">
        <v>2111</v>
      </c>
      <c r="AM172" s="283">
        <v>149</v>
      </c>
      <c r="AN172" s="283">
        <v>816</v>
      </c>
      <c r="AO172" s="283">
        <v>913</v>
      </c>
      <c r="AP172" s="283">
        <v>1171</v>
      </c>
      <c r="AQ172" s="283">
        <v>440</v>
      </c>
      <c r="AR172" s="283">
        <v>784</v>
      </c>
      <c r="AS172" s="283">
        <v>2276</v>
      </c>
      <c r="AT172" s="283">
        <v>370</v>
      </c>
      <c r="AU172" s="283">
        <v>668</v>
      </c>
      <c r="AV172" s="345">
        <v>913</v>
      </c>
      <c r="AW172" s="19">
        <v>968</v>
      </c>
      <c r="AX172" s="19">
        <v>1610</v>
      </c>
      <c r="AY172" s="19">
        <v>940</v>
      </c>
      <c r="AZ172" s="19">
        <v>1499</v>
      </c>
      <c r="BA172" s="19">
        <v>336</v>
      </c>
      <c r="BB172" s="19">
        <v>1736</v>
      </c>
      <c r="BC172" s="19">
        <v>476</v>
      </c>
      <c r="BD172" s="19">
        <v>1019</v>
      </c>
      <c r="BE172" s="19">
        <v>627</v>
      </c>
      <c r="BF172" s="19">
        <v>397</v>
      </c>
      <c r="BG172" s="19">
        <v>731</v>
      </c>
      <c r="BH172" s="19">
        <v>327</v>
      </c>
      <c r="BI172" s="19">
        <v>1581</v>
      </c>
      <c r="BJ172" s="19">
        <v>988</v>
      </c>
      <c r="BK172" s="19">
        <v>440</v>
      </c>
      <c r="BL172" s="19">
        <v>627</v>
      </c>
      <c r="BM172" s="19">
        <v>953</v>
      </c>
      <c r="BN172" s="19">
        <v>914</v>
      </c>
      <c r="BO172" s="19">
        <v>417</v>
      </c>
      <c r="BP172" s="19">
        <v>645</v>
      </c>
      <c r="BQ172" s="19">
        <v>1484</v>
      </c>
      <c r="BR172" s="19">
        <v>589</v>
      </c>
      <c r="BS172" s="19">
        <v>1081</v>
      </c>
      <c r="BT172" s="19">
        <v>738</v>
      </c>
      <c r="BU172" s="19">
        <v>808</v>
      </c>
      <c r="BV172" s="19">
        <v>2111</v>
      </c>
      <c r="BW172" s="19">
        <v>149</v>
      </c>
      <c r="BX172" s="19">
        <v>816</v>
      </c>
      <c r="BY172" s="19">
        <v>913</v>
      </c>
      <c r="BZ172" s="19">
        <v>1171</v>
      </c>
      <c r="CA172" s="19">
        <v>440</v>
      </c>
      <c r="CB172" s="19">
        <v>784</v>
      </c>
      <c r="CC172" s="19">
        <v>663</v>
      </c>
      <c r="CD172" s="19">
        <v>2276</v>
      </c>
      <c r="CE172" s="19">
        <v>370</v>
      </c>
      <c r="CF172" s="19">
        <v>668</v>
      </c>
      <c r="CG172" s="19">
        <v>913</v>
      </c>
      <c r="CH172" s="19">
        <v>366</v>
      </c>
      <c r="CI172" s="375">
        <v>0.005347347335823775</v>
      </c>
      <c r="CJ172" s="2" t="s">
        <v>351</v>
      </c>
      <c r="CK172" s="595"/>
      <c r="CL172" s="44" t="s">
        <v>102</v>
      </c>
      <c r="CN172" s="294">
        <v>172</v>
      </c>
    </row>
    <row r="173" spans="1:92" ht="12.75">
      <c r="A173" s="281" t="s">
        <v>51</v>
      </c>
      <c r="B173" s="19">
        <v>34819</v>
      </c>
      <c r="C173" s="19">
        <v>2389</v>
      </c>
      <c r="D173" s="19">
        <v>1357</v>
      </c>
      <c r="E173" s="19">
        <v>1876</v>
      </c>
      <c r="F173" s="19">
        <v>2834</v>
      </c>
      <c r="G173" s="19">
        <v>1842</v>
      </c>
      <c r="H173" s="19">
        <v>3827</v>
      </c>
      <c r="I173" s="19">
        <v>4804</v>
      </c>
      <c r="J173" s="19">
        <v>4790</v>
      </c>
      <c r="K173" s="19">
        <v>3899</v>
      </c>
      <c r="L173" s="19">
        <v>3886</v>
      </c>
      <c r="M173" s="19">
        <v>162</v>
      </c>
      <c r="N173" s="19">
        <v>392</v>
      </c>
      <c r="O173" s="19">
        <v>2424</v>
      </c>
      <c r="P173" s="19">
        <v>337</v>
      </c>
      <c r="Q173" s="52">
        <v>1021</v>
      </c>
      <c r="R173" s="283">
        <v>1621</v>
      </c>
      <c r="S173" s="283">
        <v>1036</v>
      </c>
      <c r="T173" s="283">
        <v>1769</v>
      </c>
      <c r="U173" s="283">
        <v>398</v>
      </c>
      <c r="V173" s="283">
        <v>1876</v>
      </c>
      <c r="W173" s="283">
        <v>462</v>
      </c>
      <c r="X173" s="283">
        <v>780</v>
      </c>
      <c r="Y173" s="283">
        <v>374</v>
      </c>
      <c r="Z173" s="283">
        <v>780</v>
      </c>
      <c r="AA173" s="283">
        <v>320</v>
      </c>
      <c r="AB173" s="283">
        <v>1557</v>
      </c>
      <c r="AC173" s="283">
        <v>337</v>
      </c>
      <c r="AD173" s="283">
        <v>1011</v>
      </c>
      <c r="AE173" s="283">
        <v>2834</v>
      </c>
      <c r="AF173" s="283">
        <v>1716</v>
      </c>
      <c r="AG173" s="283">
        <v>3021</v>
      </c>
      <c r="AH173" s="283">
        <v>391</v>
      </c>
      <c r="AI173" s="283">
        <v>637</v>
      </c>
      <c r="AJ173" s="283">
        <v>1185</v>
      </c>
      <c r="AK173" s="283">
        <v>792</v>
      </c>
      <c r="AL173" s="283">
        <v>2100</v>
      </c>
      <c r="AM173" s="283">
        <v>162</v>
      </c>
      <c r="AN173" s="283">
        <v>926</v>
      </c>
      <c r="AO173" s="283">
        <v>958</v>
      </c>
      <c r="AP173" s="283">
        <v>1357</v>
      </c>
      <c r="AQ173" s="283">
        <v>392</v>
      </c>
      <c r="AR173" s="283">
        <v>817</v>
      </c>
      <c r="AS173" s="283">
        <v>2214</v>
      </c>
      <c r="AT173" s="283">
        <v>433</v>
      </c>
      <c r="AU173" s="283">
        <v>630</v>
      </c>
      <c r="AV173" s="345">
        <v>912</v>
      </c>
      <c r="AW173" s="19">
        <v>1021</v>
      </c>
      <c r="AX173" s="19">
        <v>1621</v>
      </c>
      <c r="AY173" s="19">
        <v>1036</v>
      </c>
      <c r="AZ173" s="19">
        <v>1769</v>
      </c>
      <c r="BA173" s="19">
        <v>398</v>
      </c>
      <c r="BB173" s="19">
        <v>1876</v>
      </c>
      <c r="BC173" s="19">
        <v>462</v>
      </c>
      <c r="BD173" s="19">
        <v>1180</v>
      </c>
      <c r="BE173" s="19">
        <v>780</v>
      </c>
      <c r="BF173" s="19">
        <v>374</v>
      </c>
      <c r="BG173" s="19">
        <v>780</v>
      </c>
      <c r="BH173" s="19">
        <v>320</v>
      </c>
      <c r="BI173" s="19">
        <v>1557</v>
      </c>
      <c r="BJ173" s="19">
        <v>1011</v>
      </c>
      <c r="BK173" s="19">
        <v>375</v>
      </c>
      <c r="BL173" s="19">
        <v>512</v>
      </c>
      <c r="BM173" s="19">
        <v>829</v>
      </c>
      <c r="BN173" s="19">
        <v>964</v>
      </c>
      <c r="BO173" s="19">
        <v>391</v>
      </c>
      <c r="BP173" s="19">
        <v>690</v>
      </c>
      <c r="BQ173" s="19">
        <v>1552</v>
      </c>
      <c r="BR173" s="19">
        <v>637</v>
      </c>
      <c r="BS173" s="19">
        <v>1185</v>
      </c>
      <c r="BT173" s="19">
        <v>792</v>
      </c>
      <c r="BU173" s="19">
        <v>849</v>
      </c>
      <c r="BV173" s="19">
        <v>2100</v>
      </c>
      <c r="BW173" s="19">
        <v>162</v>
      </c>
      <c r="BX173" s="19">
        <v>926</v>
      </c>
      <c r="BY173" s="19">
        <v>958</v>
      </c>
      <c r="BZ173" s="19">
        <v>1357</v>
      </c>
      <c r="CA173" s="19">
        <v>392</v>
      </c>
      <c r="CB173" s="19">
        <v>817</v>
      </c>
      <c r="CC173" s="19">
        <v>620</v>
      </c>
      <c r="CD173" s="19">
        <v>2214</v>
      </c>
      <c r="CE173" s="19">
        <v>433</v>
      </c>
      <c r="CF173" s="19">
        <v>630</v>
      </c>
      <c r="CG173" s="19">
        <v>912</v>
      </c>
      <c r="CH173" s="19">
        <v>337</v>
      </c>
      <c r="CI173" s="375">
        <v>0.008338998696446725</v>
      </c>
      <c r="CJ173" s="2" t="s">
        <v>351</v>
      </c>
      <c r="CK173" s="595"/>
      <c r="CL173" s="44" t="s">
        <v>102</v>
      </c>
      <c r="CN173" s="294">
        <v>173</v>
      </c>
    </row>
    <row r="174" spans="1:92" ht="12.75">
      <c r="A174" s="281" t="s">
        <v>52</v>
      </c>
      <c r="B174" s="19">
        <v>28100</v>
      </c>
      <c r="C174" s="19">
        <v>2019</v>
      </c>
      <c r="D174" s="19">
        <v>1058</v>
      </c>
      <c r="E174" s="19">
        <v>1702</v>
      </c>
      <c r="F174" s="19">
        <v>2173</v>
      </c>
      <c r="G174" s="19">
        <v>1501</v>
      </c>
      <c r="H174" s="19">
        <v>2942</v>
      </c>
      <c r="I174" s="19">
        <v>3792</v>
      </c>
      <c r="J174" s="19">
        <v>3779</v>
      </c>
      <c r="K174" s="19">
        <v>3183</v>
      </c>
      <c r="L174" s="19">
        <v>3071</v>
      </c>
      <c r="M174" s="19">
        <v>135</v>
      </c>
      <c r="N174" s="19">
        <v>386</v>
      </c>
      <c r="O174" s="19">
        <v>2029</v>
      </c>
      <c r="P174" s="19">
        <v>330</v>
      </c>
      <c r="Q174" s="52">
        <v>748</v>
      </c>
      <c r="R174" s="283">
        <v>1228</v>
      </c>
      <c r="S174" s="283">
        <v>880</v>
      </c>
      <c r="T174" s="283">
        <v>1337</v>
      </c>
      <c r="U174" s="283">
        <v>309</v>
      </c>
      <c r="V174" s="283">
        <v>1702</v>
      </c>
      <c r="W174" s="283">
        <v>362</v>
      </c>
      <c r="X174" s="283">
        <v>616</v>
      </c>
      <c r="Y174" s="283">
        <v>285</v>
      </c>
      <c r="Z174" s="283">
        <v>659</v>
      </c>
      <c r="AA174" s="283">
        <v>245</v>
      </c>
      <c r="AB174" s="283">
        <v>1180</v>
      </c>
      <c r="AC174" s="283">
        <v>330</v>
      </c>
      <c r="AD174" s="283">
        <v>840</v>
      </c>
      <c r="AE174" s="283">
        <v>2173</v>
      </c>
      <c r="AF174" s="283">
        <v>1307</v>
      </c>
      <c r="AG174" s="283">
        <v>2442</v>
      </c>
      <c r="AH174" s="283">
        <v>309</v>
      </c>
      <c r="AI174" s="283">
        <v>462</v>
      </c>
      <c r="AJ174" s="283">
        <v>966</v>
      </c>
      <c r="AK174" s="283">
        <v>705</v>
      </c>
      <c r="AL174" s="283">
        <v>1659</v>
      </c>
      <c r="AM174" s="283">
        <v>135</v>
      </c>
      <c r="AN174" s="283">
        <v>787</v>
      </c>
      <c r="AO174" s="283">
        <v>823</v>
      </c>
      <c r="AP174" s="283">
        <v>1058</v>
      </c>
      <c r="AQ174" s="283">
        <v>386</v>
      </c>
      <c r="AR174" s="283">
        <v>698</v>
      </c>
      <c r="AS174" s="283">
        <v>1865</v>
      </c>
      <c r="AT174" s="283">
        <v>352</v>
      </c>
      <c r="AU174" s="283">
        <v>482</v>
      </c>
      <c r="AV174" s="345">
        <v>770</v>
      </c>
      <c r="AW174" s="19">
        <v>748</v>
      </c>
      <c r="AX174" s="19">
        <v>1228</v>
      </c>
      <c r="AY174" s="19">
        <v>880</v>
      </c>
      <c r="AZ174" s="19">
        <v>1337</v>
      </c>
      <c r="BA174" s="19">
        <v>309</v>
      </c>
      <c r="BB174" s="19">
        <v>1702</v>
      </c>
      <c r="BC174" s="19">
        <v>362</v>
      </c>
      <c r="BD174" s="19">
        <v>832</v>
      </c>
      <c r="BE174" s="19">
        <v>616</v>
      </c>
      <c r="BF174" s="19">
        <v>285</v>
      </c>
      <c r="BG174" s="19">
        <v>659</v>
      </c>
      <c r="BH174" s="19">
        <v>245</v>
      </c>
      <c r="BI174" s="19">
        <v>1180</v>
      </c>
      <c r="BJ174" s="19">
        <v>840</v>
      </c>
      <c r="BK174" s="19">
        <v>289</v>
      </c>
      <c r="BL174" s="19">
        <v>387</v>
      </c>
      <c r="BM174" s="19">
        <v>631</v>
      </c>
      <c r="BN174" s="19">
        <v>801</v>
      </c>
      <c r="BO174" s="19">
        <v>309</v>
      </c>
      <c r="BP174" s="19">
        <v>540</v>
      </c>
      <c r="BQ174" s="19">
        <v>1291</v>
      </c>
      <c r="BR174" s="19">
        <v>462</v>
      </c>
      <c r="BS174" s="19">
        <v>966</v>
      </c>
      <c r="BT174" s="19">
        <v>705</v>
      </c>
      <c r="BU174" s="19">
        <v>647</v>
      </c>
      <c r="BV174" s="19">
        <v>1659</v>
      </c>
      <c r="BW174" s="19">
        <v>135</v>
      </c>
      <c r="BX174" s="19">
        <v>787</v>
      </c>
      <c r="BY174" s="19">
        <v>823</v>
      </c>
      <c r="BZ174" s="19">
        <v>1058</v>
      </c>
      <c r="CA174" s="19">
        <v>386</v>
      </c>
      <c r="CB174" s="19">
        <v>698</v>
      </c>
      <c r="CC174" s="19">
        <v>504</v>
      </c>
      <c r="CD174" s="19">
        <v>1865</v>
      </c>
      <c r="CE174" s="19">
        <v>352</v>
      </c>
      <c r="CF174" s="19">
        <v>482</v>
      </c>
      <c r="CG174" s="19">
        <v>770</v>
      </c>
      <c r="CH174" s="19">
        <v>330</v>
      </c>
      <c r="CI174" s="375">
        <v>0.013253003260370091</v>
      </c>
      <c r="CJ174" s="2" t="s">
        <v>351</v>
      </c>
      <c r="CK174" s="595"/>
      <c r="CL174" s="44" t="s">
        <v>102</v>
      </c>
      <c r="CN174" s="294">
        <v>174</v>
      </c>
    </row>
    <row r="175" spans="1:92" ht="12.75">
      <c r="A175" s="281" t="s">
        <v>53</v>
      </c>
      <c r="B175" s="19">
        <v>24641</v>
      </c>
      <c r="C175" s="19">
        <v>1608</v>
      </c>
      <c r="D175" s="19">
        <v>965</v>
      </c>
      <c r="E175" s="19">
        <v>1413</v>
      </c>
      <c r="F175" s="19">
        <v>1865</v>
      </c>
      <c r="G175" s="19">
        <v>1308</v>
      </c>
      <c r="H175" s="19">
        <v>2696</v>
      </c>
      <c r="I175" s="19">
        <v>3472</v>
      </c>
      <c r="J175" s="19">
        <v>3193</v>
      </c>
      <c r="K175" s="19">
        <v>2941</v>
      </c>
      <c r="L175" s="19">
        <v>2759</v>
      </c>
      <c r="M175" s="19">
        <v>131</v>
      </c>
      <c r="N175" s="19">
        <v>270</v>
      </c>
      <c r="O175" s="19">
        <v>1753</v>
      </c>
      <c r="P175" s="19">
        <v>267</v>
      </c>
      <c r="Q175" s="52">
        <v>824</v>
      </c>
      <c r="R175" s="283">
        <v>1042</v>
      </c>
      <c r="S175" s="283">
        <v>686</v>
      </c>
      <c r="T175" s="283">
        <v>1151</v>
      </c>
      <c r="U175" s="283">
        <v>261</v>
      </c>
      <c r="V175" s="283">
        <v>1413</v>
      </c>
      <c r="W175" s="283">
        <v>419</v>
      </c>
      <c r="X175" s="283">
        <v>473</v>
      </c>
      <c r="Y175" s="283">
        <v>230</v>
      </c>
      <c r="Z175" s="283">
        <v>575</v>
      </c>
      <c r="AA175" s="283">
        <v>254</v>
      </c>
      <c r="AB175" s="283">
        <v>1148</v>
      </c>
      <c r="AC175" s="283">
        <v>267</v>
      </c>
      <c r="AD175" s="283">
        <v>752</v>
      </c>
      <c r="AE175" s="283">
        <v>1865</v>
      </c>
      <c r="AF175" s="283">
        <v>1265</v>
      </c>
      <c r="AG175" s="283">
        <v>2042</v>
      </c>
      <c r="AH175" s="283">
        <v>300</v>
      </c>
      <c r="AI175" s="283">
        <v>431</v>
      </c>
      <c r="AJ175" s="283">
        <v>830</v>
      </c>
      <c r="AK175" s="283">
        <v>567</v>
      </c>
      <c r="AL175" s="283">
        <v>1474</v>
      </c>
      <c r="AM175" s="283">
        <v>131</v>
      </c>
      <c r="AN175" s="283">
        <v>648</v>
      </c>
      <c r="AO175" s="283">
        <v>710</v>
      </c>
      <c r="AP175" s="283">
        <v>965</v>
      </c>
      <c r="AQ175" s="283">
        <v>270</v>
      </c>
      <c r="AR175" s="283">
        <v>568</v>
      </c>
      <c r="AS175" s="283">
        <v>1772</v>
      </c>
      <c r="AT175" s="283">
        <v>295</v>
      </c>
      <c r="AU175" s="283">
        <v>408</v>
      </c>
      <c r="AV175" s="345">
        <v>605</v>
      </c>
      <c r="AW175" s="19">
        <v>824</v>
      </c>
      <c r="AX175" s="19">
        <v>1042</v>
      </c>
      <c r="AY175" s="19">
        <v>686</v>
      </c>
      <c r="AZ175" s="19">
        <v>1151</v>
      </c>
      <c r="BA175" s="19">
        <v>261</v>
      </c>
      <c r="BB175" s="19">
        <v>1413</v>
      </c>
      <c r="BC175" s="19">
        <v>419</v>
      </c>
      <c r="BD175" s="19">
        <v>677</v>
      </c>
      <c r="BE175" s="19">
        <v>473</v>
      </c>
      <c r="BF175" s="19">
        <v>230</v>
      </c>
      <c r="BG175" s="19">
        <v>575</v>
      </c>
      <c r="BH175" s="19">
        <v>254</v>
      </c>
      <c r="BI175" s="19">
        <v>1148</v>
      </c>
      <c r="BJ175" s="19">
        <v>752</v>
      </c>
      <c r="BK175" s="19">
        <v>302</v>
      </c>
      <c r="BL175" s="19">
        <v>392</v>
      </c>
      <c r="BM175" s="19">
        <v>571</v>
      </c>
      <c r="BN175" s="19">
        <v>705</v>
      </c>
      <c r="BO175" s="19">
        <v>300</v>
      </c>
      <c r="BP175" s="19">
        <v>483</v>
      </c>
      <c r="BQ175" s="19">
        <v>984</v>
      </c>
      <c r="BR175" s="19">
        <v>431</v>
      </c>
      <c r="BS175" s="19">
        <v>830</v>
      </c>
      <c r="BT175" s="19">
        <v>567</v>
      </c>
      <c r="BU175" s="19">
        <v>642</v>
      </c>
      <c r="BV175" s="19">
        <v>1474</v>
      </c>
      <c r="BW175" s="19">
        <v>131</v>
      </c>
      <c r="BX175" s="19">
        <v>648</v>
      </c>
      <c r="BY175" s="19">
        <v>710</v>
      </c>
      <c r="BZ175" s="19">
        <v>965</v>
      </c>
      <c r="CA175" s="19">
        <v>270</v>
      </c>
      <c r="CB175" s="19">
        <v>568</v>
      </c>
      <c r="CC175" s="19">
        <v>416</v>
      </c>
      <c r="CD175" s="19">
        <v>1772</v>
      </c>
      <c r="CE175" s="19">
        <v>295</v>
      </c>
      <c r="CF175" s="19">
        <v>408</v>
      </c>
      <c r="CG175" s="19">
        <v>605</v>
      </c>
      <c r="CH175" s="19">
        <v>267</v>
      </c>
      <c r="CI175" s="375">
        <v>0.02236666029439878</v>
      </c>
      <c r="CJ175" s="2" t="s">
        <v>351</v>
      </c>
      <c r="CK175" s="595"/>
      <c r="CL175" s="44" t="s">
        <v>102</v>
      </c>
      <c r="CN175" s="294">
        <v>175</v>
      </c>
    </row>
    <row r="176" spans="1:92" ht="12.75">
      <c r="A176" s="281" t="s">
        <v>54</v>
      </c>
      <c r="B176" s="19">
        <v>20340</v>
      </c>
      <c r="C176" s="19">
        <v>1319</v>
      </c>
      <c r="D176" s="19">
        <v>752</v>
      </c>
      <c r="E176" s="19">
        <v>1095</v>
      </c>
      <c r="F176" s="19">
        <v>1418</v>
      </c>
      <c r="G176" s="19">
        <v>984</v>
      </c>
      <c r="H176" s="19">
        <v>2249</v>
      </c>
      <c r="I176" s="19">
        <v>3073</v>
      </c>
      <c r="J176" s="19">
        <v>2572</v>
      </c>
      <c r="K176" s="19">
        <v>2411</v>
      </c>
      <c r="L176" s="19">
        <v>2335</v>
      </c>
      <c r="M176" s="19">
        <v>112</v>
      </c>
      <c r="N176" s="19">
        <v>225</v>
      </c>
      <c r="O176" s="19">
        <v>1584</v>
      </c>
      <c r="P176" s="19">
        <v>211</v>
      </c>
      <c r="Q176" s="52">
        <v>713</v>
      </c>
      <c r="R176" s="283">
        <v>790</v>
      </c>
      <c r="S176" s="283">
        <v>605</v>
      </c>
      <c r="T176" s="283">
        <v>978</v>
      </c>
      <c r="U176" s="283">
        <v>177</v>
      </c>
      <c r="V176" s="283">
        <v>1095</v>
      </c>
      <c r="W176" s="283">
        <v>400</v>
      </c>
      <c r="X176" s="283">
        <v>394</v>
      </c>
      <c r="Y176" s="283">
        <v>182</v>
      </c>
      <c r="Z176" s="283">
        <v>491</v>
      </c>
      <c r="AA176" s="283">
        <v>264</v>
      </c>
      <c r="AB176" s="283">
        <v>1052</v>
      </c>
      <c r="AC176" s="283">
        <v>211</v>
      </c>
      <c r="AD176" s="283">
        <v>539</v>
      </c>
      <c r="AE176" s="283">
        <v>1418</v>
      </c>
      <c r="AF176" s="283">
        <v>1137</v>
      </c>
      <c r="AG176" s="283">
        <v>1594</v>
      </c>
      <c r="AH176" s="283">
        <v>252</v>
      </c>
      <c r="AI176" s="283">
        <v>361</v>
      </c>
      <c r="AJ176" s="283">
        <v>746</v>
      </c>
      <c r="AK176" s="283">
        <v>467</v>
      </c>
      <c r="AL176" s="283">
        <v>1177</v>
      </c>
      <c r="AM176" s="283">
        <v>112</v>
      </c>
      <c r="AN176" s="283">
        <v>579</v>
      </c>
      <c r="AO176" s="283">
        <v>573</v>
      </c>
      <c r="AP176" s="283">
        <v>752</v>
      </c>
      <c r="AQ176" s="283">
        <v>225</v>
      </c>
      <c r="AR176" s="283">
        <v>458</v>
      </c>
      <c r="AS176" s="283">
        <v>1500</v>
      </c>
      <c r="AT176" s="283">
        <v>268</v>
      </c>
      <c r="AU176" s="283">
        <v>399</v>
      </c>
      <c r="AV176" s="345">
        <v>431</v>
      </c>
      <c r="AW176" s="19">
        <v>713</v>
      </c>
      <c r="AX176" s="19">
        <v>790</v>
      </c>
      <c r="AY176" s="19">
        <v>605</v>
      </c>
      <c r="AZ176" s="19">
        <v>978</v>
      </c>
      <c r="BA176" s="19">
        <v>177</v>
      </c>
      <c r="BB176" s="19">
        <v>1095</v>
      </c>
      <c r="BC176" s="19">
        <v>400</v>
      </c>
      <c r="BD176" s="19">
        <v>505</v>
      </c>
      <c r="BE176" s="19">
        <v>394</v>
      </c>
      <c r="BF176" s="19">
        <v>182</v>
      </c>
      <c r="BG176" s="19">
        <v>491</v>
      </c>
      <c r="BH176" s="19">
        <v>264</v>
      </c>
      <c r="BI176" s="19">
        <v>1052</v>
      </c>
      <c r="BJ176" s="19">
        <v>539</v>
      </c>
      <c r="BK176" s="19">
        <v>262</v>
      </c>
      <c r="BL176" s="19">
        <v>333</v>
      </c>
      <c r="BM176" s="19">
        <v>542</v>
      </c>
      <c r="BN176" s="19">
        <v>537</v>
      </c>
      <c r="BO176" s="19">
        <v>252</v>
      </c>
      <c r="BP176" s="19">
        <v>376</v>
      </c>
      <c r="BQ176" s="19">
        <v>815</v>
      </c>
      <c r="BR176" s="19">
        <v>361</v>
      </c>
      <c r="BS176" s="19">
        <v>746</v>
      </c>
      <c r="BT176" s="19">
        <v>467</v>
      </c>
      <c r="BU176" s="19">
        <v>442</v>
      </c>
      <c r="BV176" s="19">
        <v>1177</v>
      </c>
      <c r="BW176" s="19">
        <v>112</v>
      </c>
      <c r="BX176" s="19">
        <v>579</v>
      </c>
      <c r="BY176" s="19">
        <v>573</v>
      </c>
      <c r="BZ176" s="19">
        <v>752</v>
      </c>
      <c r="CA176" s="19">
        <v>225</v>
      </c>
      <c r="CB176" s="19">
        <v>458</v>
      </c>
      <c r="CC176" s="19">
        <v>337</v>
      </c>
      <c r="CD176" s="19">
        <v>1500</v>
      </c>
      <c r="CE176" s="19">
        <v>268</v>
      </c>
      <c r="CF176" s="19">
        <v>399</v>
      </c>
      <c r="CG176" s="19">
        <v>431</v>
      </c>
      <c r="CH176" s="19">
        <v>211</v>
      </c>
      <c r="CI176" s="375">
        <v>0.0391512958665985</v>
      </c>
      <c r="CJ176" s="2" t="s">
        <v>351</v>
      </c>
      <c r="CK176" s="595"/>
      <c r="CL176" s="44" t="s">
        <v>102</v>
      </c>
      <c r="CN176" s="294">
        <v>176</v>
      </c>
    </row>
    <row r="177" spans="1:92" ht="12.75">
      <c r="A177" s="281" t="s">
        <v>55</v>
      </c>
      <c r="B177" s="19">
        <v>15539</v>
      </c>
      <c r="C177" s="19">
        <v>917</v>
      </c>
      <c r="D177" s="19">
        <v>566</v>
      </c>
      <c r="E177" s="19">
        <v>885</v>
      </c>
      <c r="F177" s="19">
        <v>1162</v>
      </c>
      <c r="G177" s="19">
        <v>737</v>
      </c>
      <c r="H177" s="19">
        <v>1718</v>
      </c>
      <c r="I177" s="19">
        <v>2357</v>
      </c>
      <c r="J177" s="19">
        <v>1933</v>
      </c>
      <c r="K177" s="19">
        <v>1757</v>
      </c>
      <c r="L177" s="19">
        <v>1772</v>
      </c>
      <c r="M177" s="19">
        <v>80</v>
      </c>
      <c r="N177" s="19">
        <v>191</v>
      </c>
      <c r="O177" s="19">
        <v>1286</v>
      </c>
      <c r="P177" s="19">
        <v>178</v>
      </c>
      <c r="Q177" s="52">
        <v>610</v>
      </c>
      <c r="R177" s="283">
        <v>650</v>
      </c>
      <c r="S177" s="283">
        <v>469</v>
      </c>
      <c r="T177" s="283">
        <v>738</v>
      </c>
      <c r="U177" s="283">
        <v>146</v>
      </c>
      <c r="V177" s="283">
        <v>885</v>
      </c>
      <c r="W177" s="283">
        <v>350</v>
      </c>
      <c r="X177" s="283">
        <v>221</v>
      </c>
      <c r="Y177" s="283">
        <v>132</v>
      </c>
      <c r="Z177" s="283">
        <v>411</v>
      </c>
      <c r="AA177" s="283">
        <v>185</v>
      </c>
      <c r="AB177" s="283">
        <v>826</v>
      </c>
      <c r="AC177" s="283">
        <v>178</v>
      </c>
      <c r="AD177" s="283">
        <v>399</v>
      </c>
      <c r="AE177" s="283">
        <v>1162</v>
      </c>
      <c r="AF177" s="283">
        <v>923</v>
      </c>
      <c r="AG177" s="283">
        <v>1195</v>
      </c>
      <c r="AH177" s="283">
        <v>212</v>
      </c>
      <c r="AI177" s="283">
        <v>262</v>
      </c>
      <c r="AJ177" s="283">
        <v>458</v>
      </c>
      <c r="AK177" s="283">
        <v>329</v>
      </c>
      <c r="AL177" s="283">
        <v>813</v>
      </c>
      <c r="AM177" s="283">
        <v>80</v>
      </c>
      <c r="AN177" s="283">
        <v>467</v>
      </c>
      <c r="AO177" s="283">
        <v>430</v>
      </c>
      <c r="AP177" s="283">
        <v>566</v>
      </c>
      <c r="AQ177" s="283">
        <v>191</v>
      </c>
      <c r="AR177" s="283">
        <v>367</v>
      </c>
      <c r="AS177" s="283">
        <v>1142</v>
      </c>
      <c r="AT177" s="283">
        <v>192</v>
      </c>
      <c r="AU177" s="283">
        <v>277</v>
      </c>
      <c r="AV177" s="345">
        <v>273</v>
      </c>
      <c r="AW177" s="19">
        <v>610</v>
      </c>
      <c r="AX177" s="19">
        <v>650</v>
      </c>
      <c r="AY177" s="19">
        <v>469</v>
      </c>
      <c r="AZ177" s="19">
        <v>738</v>
      </c>
      <c r="BA177" s="19">
        <v>146</v>
      </c>
      <c r="BB177" s="19">
        <v>885</v>
      </c>
      <c r="BC177" s="19">
        <v>350</v>
      </c>
      <c r="BD177" s="19">
        <v>402</v>
      </c>
      <c r="BE177" s="19">
        <v>221</v>
      </c>
      <c r="BF177" s="19">
        <v>132</v>
      </c>
      <c r="BG177" s="19">
        <v>411</v>
      </c>
      <c r="BH177" s="19">
        <v>185</v>
      </c>
      <c r="BI177" s="19">
        <v>826</v>
      </c>
      <c r="BJ177" s="19">
        <v>399</v>
      </c>
      <c r="BK177" s="19">
        <v>201</v>
      </c>
      <c r="BL177" s="19">
        <v>269</v>
      </c>
      <c r="BM177" s="19">
        <v>453</v>
      </c>
      <c r="BN177" s="19">
        <v>450</v>
      </c>
      <c r="BO177" s="19">
        <v>212</v>
      </c>
      <c r="BP177" s="19">
        <v>310</v>
      </c>
      <c r="BQ177" s="19">
        <v>595</v>
      </c>
      <c r="BR177" s="19">
        <v>262</v>
      </c>
      <c r="BS177" s="19">
        <v>458</v>
      </c>
      <c r="BT177" s="19">
        <v>329</v>
      </c>
      <c r="BU177" s="19">
        <v>356</v>
      </c>
      <c r="BV177" s="19">
        <v>813</v>
      </c>
      <c r="BW177" s="19">
        <v>80</v>
      </c>
      <c r="BX177" s="19">
        <v>467</v>
      </c>
      <c r="BY177" s="19">
        <v>430</v>
      </c>
      <c r="BZ177" s="19">
        <v>566</v>
      </c>
      <c r="CA177" s="19">
        <v>191</v>
      </c>
      <c r="CB177" s="19">
        <v>367</v>
      </c>
      <c r="CC177" s="19">
        <v>244</v>
      </c>
      <c r="CD177" s="19">
        <v>1142</v>
      </c>
      <c r="CE177" s="19">
        <v>192</v>
      </c>
      <c r="CF177" s="19">
        <v>277</v>
      </c>
      <c r="CG177" s="19">
        <v>273</v>
      </c>
      <c r="CH177" s="19">
        <v>178</v>
      </c>
      <c r="CI177" s="375">
        <v>0.06916027969135723</v>
      </c>
      <c r="CJ177" s="2" t="s">
        <v>351</v>
      </c>
      <c r="CK177" s="595"/>
      <c r="CL177" s="44" t="s">
        <v>102</v>
      </c>
      <c r="CN177" s="294">
        <v>177</v>
      </c>
    </row>
    <row r="178" spans="1:92" ht="13.5" thickBot="1">
      <c r="A178" s="281" t="s">
        <v>91</v>
      </c>
      <c r="B178" s="19">
        <v>14856</v>
      </c>
      <c r="C178" s="19">
        <v>851</v>
      </c>
      <c r="D178" s="19">
        <v>525</v>
      </c>
      <c r="E178" s="19">
        <v>876</v>
      </c>
      <c r="F178" s="19">
        <v>1301</v>
      </c>
      <c r="G178" s="19">
        <v>672</v>
      </c>
      <c r="H178" s="19">
        <v>1582</v>
      </c>
      <c r="I178" s="19">
        <v>2331</v>
      </c>
      <c r="J178" s="19">
        <v>1844</v>
      </c>
      <c r="K178" s="19">
        <v>1477</v>
      </c>
      <c r="L178" s="19">
        <v>1699</v>
      </c>
      <c r="M178" s="19">
        <v>84</v>
      </c>
      <c r="N178" s="19">
        <v>218</v>
      </c>
      <c r="O178" s="19">
        <v>1194</v>
      </c>
      <c r="P178" s="19">
        <v>202</v>
      </c>
      <c r="Q178" s="52">
        <v>514</v>
      </c>
      <c r="R178" s="283">
        <v>657</v>
      </c>
      <c r="S178" s="283">
        <v>427</v>
      </c>
      <c r="T178" s="283">
        <v>721</v>
      </c>
      <c r="U178" s="283">
        <v>140</v>
      </c>
      <c r="V178" s="283">
        <v>876</v>
      </c>
      <c r="W178" s="283">
        <v>327</v>
      </c>
      <c r="X178" s="283">
        <v>195</v>
      </c>
      <c r="Y178" s="283">
        <v>137</v>
      </c>
      <c r="Z178" s="283">
        <v>354</v>
      </c>
      <c r="AA178" s="283">
        <v>156</v>
      </c>
      <c r="AB178" s="283">
        <v>858</v>
      </c>
      <c r="AC178" s="283">
        <v>202</v>
      </c>
      <c r="AD178" s="283">
        <v>342</v>
      </c>
      <c r="AE178" s="283">
        <v>1301</v>
      </c>
      <c r="AF178" s="283">
        <v>872</v>
      </c>
      <c r="AG178" s="283">
        <v>1123</v>
      </c>
      <c r="AH178" s="283">
        <v>227</v>
      </c>
      <c r="AI178" s="283">
        <v>275</v>
      </c>
      <c r="AJ178" s="283">
        <v>411</v>
      </c>
      <c r="AK178" s="283">
        <v>320</v>
      </c>
      <c r="AL178" s="283">
        <v>680</v>
      </c>
      <c r="AM178" s="283">
        <v>84</v>
      </c>
      <c r="AN178" s="283">
        <v>440</v>
      </c>
      <c r="AO178" s="283">
        <v>534</v>
      </c>
      <c r="AP178" s="283">
        <v>525</v>
      </c>
      <c r="AQ178" s="283">
        <v>218</v>
      </c>
      <c r="AR178" s="283">
        <v>336</v>
      </c>
      <c r="AS178" s="283">
        <v>968</v>
      </c>
      <c r="AT178" s="283">
        <v>190</v>
      </c>
      <c r="AU178" s="283">
        <v>234</v>
      </c>
      <c r="AV178" s="345">
        <v>212</v>
      </c>
      <c r="AW178" s="19">
        <v>514</v>
      </c>
      <c r="AX178" s="19">
        <v>657</v>
      </c>
      <c r="AY178" s="19">
        <v>427</v>
      </c>
      <c r="AZ178" s="19">
        <v>721</v>
      </c>
      <c r="BA178" s="19">
        <v>140</v>
      </c>
      <c r="BB178" s="19">
        <v>876</v>
      </c>
      <c r="BC178" s="19">
        <v>327</v>
      </c>
      <c r="BD178" s="19">
        <v>491</v>
      </c>
      <c r="BE178" s="19">
        <v>195</v>
      </c>
      <c r="BF178" s="19">
        <v>137</v>
      </c>
      <c r="BG178" s="19">
        <v>354</v>
      </c>
      <c r="BH178" s="19">
        <v>156</v>
      </c>
      <c r="BI178" s="19">
        <v>858</v>
      </c>
      <c r="BJ178" s="19">
        <v>342</v>
      </c>
      <c r="BK178" s="19">
        <v>187</v>
      </c>
      <c r="BL178" s="19">
        <v>248</v>
      </c>
      <c r="BM178" s="19">
        <v>437</v>
      </c>
      <c r="BN178" s="19">
        <v>462</v>
      </c>
      <c r="BO178" s="19">
        <v>227</v>
      </c>
      <c r="BP178" s="19">
        <v>348</v>
      </c>
      <c r="BQ178" s="19">
        <v>600</v>
      </c>
      <c r="BR178" s="19">
        <v>275</v>
      </c>
      <c r="BS178" s="19">
        <v>411</v>
      </c>
      <c r="BT178" s="19">
        <v>320</v>
      </c>
      <c r="BU178" s="19">
        <v>281</v>
      </c>
      <c r="BV178" s="19">
        <v>680</v>
      </c>
      <c r="BW178" s="19">
        <v>84</v>
      </c>
      <c r="BX178" s="19">
        <v>440</v>
      </c>
      <c r="BY178" s="19">
        <v>534</v>
      </c>
      <c r="BZ178" s="19">
        <v>525</v>
      </c>
      <c r="CA178" s="19">
        <v>218</v>
      </c>
      <c r="CB178" s="19">
        <v>336</v>
      </c>
      <c r="CC178" s="19">
        <v>242</v>
      </c>
      <c r="CD178" s="19">
        <v>968</v>
      </c>
      <c r="CE178" s="19">
        <v>190</v>
      </c>
      <c r="CF178" s="19">
        <v>234</v>
      </c>
      <c r="CG178" s="19">
        <v>212</v>
      </c>
      <c r="CH178" s="19">
        <v>202</v>
      </c>
      <c r="CI178" s="375">
        <v>0.1607981720384326</v>
      </c>
      <c r="CJ178" s="2" t="s">
        <v>351</v>
      </c>
      <c r="CK178" s="595"/>
      <c r="CL178" s="44" t="s">
        <v>102</v>
      </c>
      <c r="CN178" s="294">
        <v>178</v>
      </c>
    </row>
    <row r="179" spans="1:92" ht="13.5" thickBot="1">
      <c r="A179" s="280" t="s">
        <v>77</v>
      </c>
      <c r="B179" s="79"/>
      <c r="C179" s="79"/>
      <c r="D179" s="79"/>
      <c r="E179" s="79"/>
      <c r="F179" s="79"/>
      <c r="G179" s="79"/>
      <c r="H179" s="79"/>
      <c r="I179" s="79"/>
      <c r="J179" s="79"/>
      <c r="K179" s="79"/>
      <c r="L179" s="79"/>
      <c r="M179" s="337"/>
      <c r="N179" s="337"/>
      <c r="O179" s="337"/>
      <c r="P179" s="337"/>
      <c r="Q179" s="338"/>
      <c r="R179" s="337"/>
      <c r="S179" s="337"/>
      <c r="T179" s="337"/>
      <c r="U179" s="337"/>
      <c r="V179" s="337"/>
      <c r="W179" s="337"/>
      <c r="X179" s="337"/>
      <c r="Y179" s="337"/>
      <c r="Z179" s="337"/>
      <c r="AA179" s="337"/>
      <c r="AB179" s="337"/>
      <c r="AC179" s="337"/>
      <c r="AD179" s="337"/>
      <c r="AE179" s="337"/>
      <c r="AF179" s="337"/>
      <c r="AG179" s="337"/>
      <c r="AH179" s="337"/>
      <c r="AI179" s="337"/>
      <c r="AJ179" s="337"/>
      <c r="AK179" s="337"/>
      <c r="AL179" s="337"/>
      <c r="AM179" s="337"/>
      <c r="AN179" s="337"/>
      <c r="AO179" s="337"/>
      <c r="AP179" s="337"/>
      <c r="AQ179" s="337"/>
      <c r="AR179" s="337"/>
      <c r="AS179" s="337"/>
      <c r="AT179" s="337"/>
      <c r="AU179" s="337"/>
      <c r="AV179" s="339"/>
      <c r="AW179" s="79"/>
      <c r="AX179" s="79"/>
      <c r="AY179" s="79"/>
      <c r="AZ179" s="79"/>
      <c r="BA179" s="79"/>
      <c r="BB179" s="79"/>
      <c r="BC179" s="79"/>
      <c r="BD179" s="79"/>
      <c r="BE179" s="79"/>
      <c r="BF179" s="79"/>
      <c r="BG179" s="79"/>
      <c r="BH179" s="79"/>
      <c r="BI179" s="79"/>
      <c r="BJ179" s="79"/>
      <c r="BK179" s="79"/>
      <c r="BL179" s="79"/>
      <c r="BM179" s="79"/>
      <c r="BN179" s="79"/>
      <c r="BO179" s="79"/>
      <c r="BP179" s="79"/>
      <c r="BQ179" s="79"/>
      <c r="BR179" s="79"/>
      <c r="BS179" s="79"/>
      <c r="BT179" s="79"/>
      <c r="BU179" s="79"/>
      <c r="BV179" s="79"/>
      <c r="BW179" s="79"/>
      <c r="BX179" s="79"/>
      <c r="BY179" s="79"/>
      <c r="BZ179" s="79"/>
      <c r="CA179" s="79"/>
      <c r="CB179" s="79"/>
      <c r="CC179" s="79"/>
      <c r="CD179" s="79"/>
      <c r="CE179" s="79"/>
      <c r="CF179" s="79"/>
      <c r="CG179" s="79"/>
      <c r="CH179" s="79"/>
      <c r="CI179" s="374"/>
      <c r="CJ179" s="53"/>
      <c r="CK179" s="594"/>
      <c r="CL179" s="54"/>
      <c r="CN179" s="297">
        <v>179</v>
      </c>
    </row>
    <row r="180" spans="1:92" ht="12.75">
      <c r="A180" s="281" t="s">
        <v>82</v>
      </c>
      <c r="B180" s="73">
        <v>5898.8</v>
      </c>
      <c r="C180" s="73">
        <v>294.8</v>
      </c>
      <c r="D180" s="73">
        <v>270.4</v>
      </c>
      <c r="E180" s="73">
        <v>186.2</v>
      </c>
      <c r="F180" s="73">
        <v>334.6</v>
      </c>
      <c r="G180" s="73">
        <v>423.2</v>
      </c>
      <c r="H180" s="73">
        <v>914.6</v>
      </c>
      <c r="I180" s="73">
        <v>897.8</v>
      </c>
      <c r="J180" s="73">
        <v>463.8</v>
      </c>
      <c r="K180" s="73">
        <v>435.4</v>
      </c>
      <c r="L180" s="73">
        <v>930.2</v>
      </c>
      <c r="M180" s="73">
        <v>56.4</v>
      </c>
      <c r="N180" s="73">
        <v>46.2</v>
      </c>
      <c r="O180" s="73">
        <v>645.2</v>
      </c>
      <c r="P180" s="73">
        <v>0</v>
      </c>
      <c r="Q180" s="74">
        <v>148.4</v>
      </c>
      <c r="R180" s="283">
        <v>611.6</v>
      </c>
      <c r="S180" s="283">
        <v>199.6</v>
      </c>
      <c r="T180" s="283">
        <v>81.8</v>
      </c>
      <c r="U180" s="283">
        <v>86.2</v>
      </c>
      <c r="V180" s="283">
        <v>186.2</v>
      </c>
      <c r="W180" s="283">
        <v>120.8</v>
      </c>
      <c r="X180" s="283">
        <v>99.4</v>
      </c>
      <c r="Y180" s="283">
        <v>87.4</v>
      </c>
      <c r="Z180" s="283">
        <v>218.8</v>
      </c>
      <c r="AA180" s="283">
        <v>57.8</v>
      </c>
      <c r="AB180" s="283">
        <v>361</v>
      </c>
      <c r="AC180" s="283">
        <v>0</v>
      </c>
      <c r="AD180" s="283">
        <v>193.4</v>
      </c>
      <c r="AE180" s="283">
        <v>334.6</v>
      </c>
      <c r="AF180" s="283">
        <v>328.4</v>
      </c>
      <c r="AG180" s="283">
        <v>382</v>
      </c>
      <c r="AH180" s="283">
        <v>65.6</v>
      </c>
      <c r="AI180" s="283">
        <v>111</v>
      </c>
      <c r="AJ180" s="283">
        <v>154.6</v>
      </c>
      <c r="AK180" s="283">
        <v>121.6</v>
      </c>
      <c r="AL180" s="283">
        <v>220.2</v>
      </c>
      <c r="AM180" s="283">
        <v>56.4</v>
      </c>
      <c r="AN180" s="283">
        <v>324.8</v>
      </c>
      <c r="AO180" s="283">
        <v>156</v>
      </c>
      <c r="AP180" s="283">
        <v>270.4</v>
      </c>
      <c r="AQ180" s="283">
        <v>46.2</v>
      </c>
      <c r="AR180" s="283">
        <v>73.8</v>
      </c>
      <c r="AS180" s="283">
        <v>371.6</v>
      </c>
      <c r="AT180" s="283">
        <v>143.6</v>
      </c>
      <c r="AU180" s="283">
        <v>46.2</v>
      </c>
      <c r="AV180" s="345">
        <v>239.4</v>
      </c>
      <c r="AW180" s="73">
        <v>148.4</v>
      </c>
      <c r="AX180" s="73">
        <v>611.6</v>
      </c>
      <c r="AY180" s="73">
        <v>199.6</v>
      </c>
      <c r="AZ180" s="73">
        <v>81.8</v>
      </c>
      <c r="BA180" s="73">
        <v>86.2</v>
      </c>
      <c r="BB180" s="73">
        <v>186.2</v>
      </c>
      <c r="BC180" s="73">
        <v>120.8</v>
      </c>
      <c r="BD180" s="73">
        <v>81.2</v>
      </c>
      <c r="BE180" s="73">
        <v>99.4</v>
      </c>
      <c r="BF180" s="73">
        <v>87.4</v>
      </c>
      <c r="BG180" s="73">
        <v>218.8</v>
      </c>
      <c r="BH180" s="73">
        <v>57.8</v>
      </c>
      <c r="BI180" s="73">
        <v>361</v>
      </c>
      <c r="BJ180" s="73">
        <v>193.4</v>
      </c>
      <c r="BK180" s="73">
        <v>80.4</v>
      </c>
      <c r="BL180" s="73">
        <v>110</v>
      </c>
      <c r="BM180" s="73">
        <v>138</v>
      </c>
      <c r="BN180" s="73">
        <v>199.6</v>
      </c>
      <c r="BO180" s="73">
        <v>65.6</v>
      </c>
      <c r="BP180" s="73">
        <v>53.8</v>
      </c>
      <c r="BQ180" s="73">
        <v>111.2</v>
      </c>
      <c r="BR180" s="73">
        <v>111</v>
      </c>
      <c r="BS180" s="73">
        <v>154.6</v>
      </c>
      <c r="BT180" s="73">
        <v>121.6</v>
      </c>
      <c r="BU180" s="73">
        <v>35.4</v>
      </c>
      <c r="BV180" s="73">
        <v>220.2</v>
      </c>
      <c r="BW180" s="73">
        <v>56.4</v>
      </c>
      <c r="BX180" s="73">
        <v>324.8</v>
      </c>
      <c r="BY180" s="73">
        <v>156</v>
      </c>
      <c r="BZ180" s="73">
        <v>270.4</v>
      </c>
      <c r="CA180" s="73">
        <v>46.2</v>
      </c>
      <c r="CB180" s="73">
        <v>73.8</v>
      </c>
      <c r="CC180" s="73">
        <v>235.4</v>
      </c>
      <c r="CD180" s="73">
        <v>371.6</v>
      </c>
      <c r="CE180" s="73">
        <v>143.6</v>
      </c>
      <c r="CF180" s="73">
        <v>46.2</v>
      </c>
      <c r="CG180" s="73">
        <v>239.4</v>
      </c>
      <c r="CH180" s="73">
        <v>0</v>
      </c>
      <c r="CI180" s="375">
        <v>0.0042772537837245</v>
      </c>
      <c r="CJ180" s="2" t="s">
        <v>351</v>
      </c>
      <c r="CK180" s="595"/>
      <c r="CL180" s="44" t="s">
        <v>102</v>
      </c>
      <c r="CN180" s="294">
        <v>180</v>
      </c>
    </row>
    <row r="181" spans="1:92" ht="12.75">
      <c r="A181" s="281" t="s">
        <v>83</v>
      </c>
      <c r="B181" s="73">
        <v>23595.2</v>
      </c>
      <c r="C181" s="73">
        <v>1179.2</v>
      </c>
      <c r="D181" s="73">
        <v>1081.6</v>
      </c>
      <c r="E181" s="73">
        <v>744.8</v>
      </c>
      <c r="F181" s="73">
        <v>1338.4</v>
      </c>
      <c r="G181" s="73">
        <v>1692.8</v>
      </c>
      <c r="H181" s="73">
        <v>3658.4</v>
      </c>
      <c r="I181" s="73">
        <v>3591.2</v>
      </c>
      <c r="J181" s="73">
        <v>1855.2</v>
      </c>
      <c r="K181" s="73">
        <v>1741.6</v>
      </c>
      <c r="L181" s="73">
        <v>3720.8</v>
      </c>
      <c r="M181" s="73">
        <v>225.6</v>
      </c>
      <c r="N181" s="73">
        <v>184.8</v>
      </c>
      <c r="O181" s="73">
        <v>2580.8</v>
      </c>
      <c r="P181" s="73">
        <v>0</v>
      </c>
      <c r="Q181" s="74">
        <v>593.6</v>
      </c>
      <c r="R181" s="283">
        <v>2446.4</v>
      </c>
      <c r="S181" s="283">
        <v>798.4</v>
      </c>
      <c r="T181" s="283">
        <v>327.2</v>
      </c>
      <c r="U181" s="283">
        <v>344.8</v>
      </c>
      <c r="V181" s="283">
        <v>744.8</v>
      </c>
      <c r="W181" s="283">
        <v>483.2</v>
      </c>
      <c r="X181" s="283">
        <v>397.6</v>
      </c>
      <c r="Y181" s="283">
        <v>349.6</v>
      </c>
      <c r="Z181" s="283">
        <v>875.2</v>
      </c>
      <c r="AA181" s="283">
        <v>231.2</v>
      </c>
      <c r="AB181" s="283">
        <v>1444</v>
      </c>
      <c r="AC181" s="283">
        <v>0</v>
      </c>
      <c r="AD181" s="283">
        <v>773.6</v>
      </c>
      <c r="AE181" s="283">
        <v>1338.4</v>
      </c>
      <c r="AF181" s="283">
        <v>1313.6</v>
      </c>
      <c r="AG181" s="283">
        <v>1528</v>
      </c>
      <c r="AH181" s="283">
        <v>262.4</v>
      </c>
      <c r="AI181" s="283">
        <v>444</v>
      </c>
      <c r="AJ181" s="283">
        <v>618.4</v>
      </c>
      <c r="AK181" s="283">
        <v>486.4</v>
      </c>
      <c r="AL181" s="283">
        <v>880.8</v>
      </c>
      <c r="AM181" s="283">
        <v>225.6</v>
      </c>
      <c r="AN181" s="283">
        <v>1299.2</v>
      </c>
      <c r="AO181" s="283">
        <v>624</v>
      </c>
      <c r="AP181" s="283">
        <v>1081.6</v>
      </c>
      <c r="AQ181" s="283">
        <v>184.8</v>
      </c>
      <c r="AR181" s="283">
        <v>295.2</v>
      </c>
      <c r="AS181" s="283">
        <v>1486.4</v>
      </c>
      <c r="AT181" s="283">
        <v>574.4</v>
      </c>
      <c r="AU181" s="283">
        <v>184.8</v>
      </c>
      <c r="AV181" s="345">
        <v>957.6</v>
      </c>
      <c r="AW181" s="73">
        <v>593.6</v>
      </c>
      <c r="AX181" s="73">
        <v>2446.4</v>
      </c>
      <c r="AY181" s="73">
        <v>798.4</v>
      </c>
      <c r="AZ181" s="73">
        <v>327.2</v>
      </c>
      <c r="BA181" s="73">
        <v>344.8</v>
      </c>
      <c r="BB181" s="73">
        <v>744.8</v>
      </c>
      <c r="BC181" s="73">
        <v>483.2</v>
      </c>
      <c r="BD181" s="73">
        <v>324.8</v>
      </c>
      <c r="BE181" s="73">
        <v>397.6</v>
      </c>
      <c r="BF181" s="73">
        <v>349.6</v>
      </c>
      <c r="BG181" s="73">
        <v>875.2</v>
      </c>
      <c r="BH181" s="73">
        <v>231.2</v>
      </c>
      <c r="BI181" s="73">
        <v>1444</v>
      </c>
      <c r="BJ181" s="73">
        <v>773.6</v>
      </c>
      <c r="BK181" s="73">
        <v>321.6</v>
      </c>
      <c r="BL181" s="73">
        <v>440</v>
      </c>
      <c r="BM181" s="73">
        <v>552</v>
      </c>
      <c r="BN181" s="73">
        <v>798.4</v>
      </c>
      <c r="BO181" s="73">
        <v>262.4</v>
      </c>
      <c r="BP181" s="73">
        <v>215.2</v>
      </c>
      <c r="BQ181" s="73">
        <v>444.8</v>
      </c>
      <c r="BR181" s="73">
        <v>444</v>
      </c>
      <c r="BS181" s="73">
        <v>618.4</v>
      </c>
      <c r="BT181" s="73">
        <v>486.4</v>
      </c>
      <c r="BU181" s="73">
        <v>141.6</v>
      </c>
      <c r="BV181" s="73">
        <v>880.8</v>
      </c>
      <c r="BW181" s="73">
        <v>225.6</v>
      </c>
      <c r="BX181" s="73">
        <v>1299.2</v>
      </c>
      <c r="BY181" s="73">
        <v>624</v>
      </c>
      <c r="BZ181" s="73">
        <v>1081.6</v>
      </c>
      <c r="CA181" s="73">
        <v>184.8</v>
      </c>
      <c r="CB181" s="73">
        <v>295.2</v>
      </c>
      <c r="CC181" s="73">
        <v>941.6</v>
      </c>
      <c r="CD181" s="73">
        <v>1486.4</v>
      </c>
      <c r="CE181" s="73">
        <v>574.4</v>
      </c>
      <c r="CF181" s="73">
        <v>184.8</v>
      </c>
      <c r="CG181" s="73">
        <v>957.6</v>
      </c>
      <c r="CH181" s="73">
        <v>0</v>
      </c>
      <c r="CI181" s="375">
        <v>0.00017636193181290783</v>
      </c>
      <c r="CJ181" s="2" t="s">
        <v>351</v>
      </c>
      <c r="CK181" s="595"/>
      <c r="CL181" s="44" t="s">
        <v>102</v>
      </c>
      <c r="CN181" s="294">
        <v>181</v>
      </c>
    </row>
    <row r="182" spans="1:92" ht="12.75">
      <c r="A182" s="281" t="s">
        <v>84</v>
      </c>
      <c r="B182" s="73">
        <v>28515</v>
      </c>
      <c r="C182" s="73">
        <v>1570</v>
      </c>
      <c r="D182" s="73">
        <v>1393</v>
      </c>
      <c r="E182" s="73">
        <v>975</v>
      </c>
      <c r="F182" s="73">
        <v>1850</v>
      </c>
      <c r="G182" s="73">
        <v>1987</v>
      </c>
      <c r="H182" s="73">
        <v>4176</v>
      </c>
      <c r="I182" s="73">
        <v>4315</v>
      </c>
      <c r="J182" s="73">
        <v>2320</v>
      </c>
      <c r="K182" s="73">
        <v>2122</v>
      </c>
      <c r="L182" s="73">
        <v>3947</v>
      </c>
      <c r="M182" s="73">
        <v>269</v>
      </c>
      <c r="N182" s="73">
        <v>214</v>
      </c>
      <c r="O182" s="73">
        <v>3377</v>
      </c>
      <c r="P182" s="73">
        <v>0</v>
      </c>
      <c r="Q182" s="74">
        <v>579</v>
      </c>
      <c r="R182" s="283">
        <v>2875</v>
      </c>
      <c r="S182" s="283">
        <v>1067</v>
      </c>
      <c r="T182" s="283">
        <v>465</v>
      </c>
      <c r="U182" s="283">
        <v>372</v>
      </c>
      <c r="V182" s="283">
        <v>975</v>
      </c>
      <c r="W182" s="283">
        <v>541</v>
      </c>
      <c r="X182" s="283">
        <v>485</v>
      </c>
      <c r="Y182" s="283">
        <v>527</v>
      </c>
      <c r="Z182" s="283">
        <v>992</v>
      </c>
      <c r="AA182" s="283">
        <v>349</v>
      </c>
      <c r="AB182" s="283">
        <v>1453</v>
      </c>
      <c r="AC182" s="283">
        <v>0</v>
      </c>
      <c r="AD182" s="283">
        <v>828</v>
      </c>
      <c r="AE182" s="283">
        <v>1850</v>
      </c>
      <c r="AF182" s="283">
        <v>1388</v>
      </c>
      <c r="AG182" s="283">
        <v>1855</v>
      </c>
      <c r="AH182" s="283">
        <v>325</v>
      </c>
      <c r="AI182" s="283">
        <v>504</v>
      </c>
      <c r="AJ182" s="283">
        <v>722</v>
      </c>
      <c r="AK182" s="283">
        <v>673</v>
      </c>
      <c r="AL182" s="283">
        <v>1090</v>
      </c>
      <c r="AM182" s="283">
        <v>269</v>
      </c>
      <c r="AN182" s="283">
        <v>1769</v>
      </c>
      <c r="AO182" s="283">
        <v>797</v>
      </c>
      <c r="AP182" s="283">
        <v>1393</v>
      </c>
      <c r="AQ182" s="283">
        <v>214</v>
      </c>
      <c r="AR182" s="283">
        <v>412</v>
      </c>
      <c r="AS182" s="283">
        <v>1730</v>
      </c>
      <c r="AT182" s="283">
        <v>787</v>
      </c>
      <c r="AU182" s="283">
        <v>231</v>
      </c>
      <c r="AV182" s="345">
        <v>998</v>
      </c>
      <c r="AW182" s="73">
        <v>579</v>
      </c>
      <c r="AX182" s="73">
        <v>2875</v>
      </c>
      <c r="AY182" s="73">
        <v>1067</v>
      </c>
      <c r="AZ182" s="73">
        <v>465</v>
      </c>
      <c r="BA182" s="73">
        <v>372</v>
      </c>
      <c r="BB182" s="73">
        <v>975</v>
      </c>
      <c r="BC182" s="73">
        <v>541</v>
      </c>
      <c r="BD182" s="73">
        <v>458</v>
      </c>
      <c r="BE182" s="73">
        <v>485</v>
      </c>
      <c r="BF182" s="73">
        <v>527</v>
      </c>
      <c r="BG182" s="73">
        <v>992</v>
      </c>
      <c r="BH182" s="73">
        <v>349</v>
      </c>
      <c r="BI182" s="73">
        <v>1453</v>
      </c>
      <c r="BJ182" s="73">
        <v>828</v>
      </c>
      <c r="BK182" s="73">
        <v>398</v>
      </c>
      <c r="BL182" s="73">
        <v>410</v>
      </c>
      <c r="BM182" s="73">
        <v>580</v>
      </c>
      <c r="BN182" s="73">
        <v>1083</v>
      </c>
      <c r="BO182" s="73">
        <v>325</v>
      </c>
      <c r="BP182" s="73">
        <v>309</v>
      </c>
      <c r="BQ182" s="73">
        <v>653</v>
      </c>
      <c r="BR182" s="73">
        <v>504</v>
      </c>
      <c r="BS182" s="73">
        <v>722</v>
      </c>
      <c r="BT182" s="73">
        <v>673</v>
      </c>
      <c r="BU182" s="73">
        <v>205</v>
      </c>
      <c r="BV182" s="73">
        <v>1090</v>
      </c>
      <c r="BW182" s="73">
        <v>269</v>
      </c>
      <c r="BX182" s="73">
        <v>1769</v>
      </c>
      <c r="BY182" s="73">
        <v>797</v>
      </c>
      <c r="BZ182" s="73">
        <v>1393</v>
      </c>
      <c r="CA182" s="73">
        <v>214</v>
      </c>
      <c r="CB182" s="73">
        <v>412</v>
      </c>
      <c r="CC182" s="73">
        <v>997</v>
      </c>
      <c r="CD182" s="73">
        <v>1730</v>
      </c>
      <c r="CE182" s="73">
        <v>787</v>
      </c>
      <c r="CF182" s="73">
        <v>231</v>
      </c>
      <c r="CG182" s="73">
        <v>998</v>
      </c>
      <c r="CH182" s="73">
        <v>0</v>
      </c>
      <c r="CI182" s="375">
        <v>0.00013597068758229805</v>
      </c>
      <c r="CJ182" s="2" t="s">
        <v>351</v>
      </c>
      <c r="CK182" s="595"/>
      <c r="CL182" s="44" t="s">
        <v>102</v>
      </c>
      <c r="CN182" s="294">
        <v>182</v>
      </c>
    </row>
    <row r="183" spans="1:92" ht="12.75">
      <c r="A183" s="281" t="s">
        <v>85</v>
      </c>
      <c r="B183" s="73">
        <v>31217.5</v>
      </c>
      <c r="C183" s="73">
        <v>1589.166666666666</v>
      </c>
      <c r="D183" s="73">
        <v>1577.5</v>
      </c>
      <c r="E183" s="73">
        <v>1145.8333333333333</v>
      </c>
      <c r="F183" s="73">
        <v>2008.333333333334</v>
      </c>
      <c r="G183" s="73">
        <v>2291.6666666666665</v>
      </c>
      <c r="H183" s="73">
        <v>4643.333333333335</v>
      </c>
      <c r="I183" s="73">
        <v>4535.833333333333</v>
      </c>
      <c r="J183" s="73">
        <v>2712.5</v>
      </c>
      <c r="K183" s="73">
        <v>2363.333333333335</v>
      </c>
      <c r="L183" s="73">
        <v>4047.5</v>
      </c>
      <c r="M183" s="73">
        <v>355</v>
      </c>
      <c r="N183" s="73">
        <v>215.83333333333334</v>
      </c>
      <c r="O183" s="73">
        <v>3731.6666666666683</v>
      </c>
      <c r="P183" s="73">
        <v>0</v>
      </c>
      <c r="Q183" s="74">
        <v>560</v>
      </c>
      <c r="R183" s="283">
        <v>3167.5</v>
      </c>
      <c r="S183" s="283">
        <v>1198.333333333333</v>
      </c>
      <c r="T183" s="283">
        <v>604.1666666666667</v>
      </c>
      <c r="U183" s="283">
        <v>446.66666666666663</v>
      </c>
      <c r="V183" s="283">
        <v>1145.8333333333333</v>
      </c>
      <c r="W183" s="283">
        <v>575.8333333333333</v>
      </c>
      <c r="X183" s="283">
        <v>455.83333333333337</v>
      </c>
      <c r="Y183" s="283">
        <v>614.1666666666667</v>
      </c>
      <c r="Z183" s="283">
        <v>1054.1666666666665</v>
      </c>
      <c r="AA183" s="283">
        <v>362.5</v>
      </c>
      <c r="AB183" s="283">
        <v>1436.6666666666665</v>
      </c>
      <c r="AC183" s="283">
        <v>0</v>
      </c>
      <c r="AD183" s="283">
        <v>911.6666666666667</v>
      </c>
      <c r="AE183" s="283">
        <v>2008.333333333334</v>
      </c>
      <c r="AF183" s="283">
        <v>1436.6666666666667</v>
      </c>
      <c r="AG183" s="283">
        <v>2108.3333333333335</v>
      </c>
      <c r="AH183" s="283">
        <v>388.3333333333333</v>
      </c>
      <c r="AI183" s="283">
        <v>560</v>
      </c>
      <c r="AJ183" s="283">
        <v>915.8333333333334</v>
      </c>
      <c r="AK183" s="283">
        <v>725</v>
      </c>
      <c r="AL183" s="283">
        <v>1150.8333333333335</v>
      </c>
      <c r="AM183" s="283">
        <v>355</v>
      </c>
      <c r="AN183" s="283">
        <v>1957.5</v>
      </c>
      <c r="AO183" s="283">
        <v>817.5</v>
      </c>
      <c r="AP183" s="283">
        <v>1577.5</v>
      </c>
      <c r="AQ183" s="283">
        <v>215.83333333333334</v>
      </c>
      <c r="AR183" s="283">
        <v>408.33333333333337</v>
      </c>
      <c r="AS183" s="283">
        <v>1890.8333333333326</v>
      </c>
      <c r="AT183" s="283">
        <v>933.3333333333331</v>
      </c>
      <c r="AU183" s="283">
        <v>238.3333333333333</v>
      </c>
      <c r="AV183" s="345">
        <v>996.6666666666669</v>
      </c>
      <c r="AW183" s="73">
        <v>560</v>
      </c>
      <c r="AX183" s="73">
        <v>3167.5</v>
      </c>
      <c r="AY183" s="73">
        <v>1198.333333333333</v>
      </c>
      <c r="AZ183" s="73">
        <v>604.1666666666667</v>
      </c>
      <c r="BA183" s="73">
        <v>446.66666666666663</v>
      </c>
      <c r="BB183" s="73">
        <v>1145.8333333333333</v>
      </c>
      <c r="BC183" s="73">
        <v>575.8333333333333</v>
      </c>
      <c r="BD183" s="73">
        <v>476.6666666666667</v>
      </c>
      <c r="BE183" s="73">
        <v>455.83333333333337</v>
      </c>
      <c r="BF183" s="73">
        <v>614.1666666666667</v>
      </c>
      <c r="BG183" s="73">
        <v>1054.1666666666665</v>
      </c>
      <c r="BH183" s="73">
        <v>362.5</v>
      </c>
      <c r="BI183" s="73">
        <v>1436.6666666666665</v>
      </c>
      <c r="BJ183" s="73">
        <v>911.6666666666667</v>
      </c>
      <c r="BK183" s="73">
        <v>463.3333333333333</v>
      </c>
      <c r="BL183" s="73">
        <v>385.8333333333333</v>
      </c>
      <c r="BM183" s="73">
        <v>587.5</v>
      </c>
      <c r="BN183" s="73">
        <v>1223.3333333333337</v>
      </c>
      <c r="BO183" s="73">
        <v>388.3333333333333</v>
      </c>
      <c r="BP183" s="73">
        <v>308.3333333333333</v>
      </c>
      <c r="BQ183" s="73">
        <v>800</v>
      </c>
      <c r="BR183" s="73">
        <v>560</v>
      </c>
      <c r="BS183" s="73">
        <v>915.8333333333334</v>
      </c>
      <c r="BT183" s="73">
        <v>725</v>
      </c>
      <c r="BU183" s="73">
        <v>270</v>
      </c>
      <c r="BV183" s="73">
        <v>1150.8333333333335</v>
      </c>
      <c r="BW183" s="73">
        <v>355</v>
      </c>
      <c r="BX183" s="73">
        <v>1957.5</v>
      </c>
      <c r="BY183" s="73">
        <v>817.5</v>
      </c>
      <c r="BZ183" s="73">
        <v>1577.5</v>
      </c>
      <c r="CA183" s="73">
        <v>215.83333333333334</v>
      </c>
      <c r="CB183" s="73">
        <v>408.33333333333337</v>
      </c>
      <c r="CC183" s="73">
        <v>1038.3333333333335</v>
      </c>
      <c r="CD183" s="73">
        <v>1890.8333333333326</v>
      </c>
      <c r="CE183" s="73">
        <v>933.3333333333331</v>
      </c>
      <c r="CF183" s="73">
        <v>238.3333333333333</v>
      </c>
      <c r="CG183" s="73">
        <v>996.6666666666669</v>
      </c>
      <c r="CH183" s="73">
        <v>0</v>
      </c>
      <c r="CI183" s="375">
        <v>0.00011661807580174928</v>
      </c>
      <c r="CJ183" s="2" t="s">
        <v>351</v>
      </c>
      <c r="CK183" s="595"/>
      <c r="CL183" s="44" t="s">
        <v>102</v>
      </c>
      <c r="CN183" s="294">
        <v>183</v>
      </c>
    </row>
    <row r="184" spans="1:92" ht="12.75">
      <c r="A184" s="281" t="s">
        <v>28</v>
      </c>
      <c r="B184" s="19">
        <v>32757.5</v>
      </c>
      <c r="C184" s="19">
        <v>1645.833333333334</v>
      </c>
      <c r="D184" s="19">
        <v>1481.5</v>
      </c>
      <c r="E184" s="19">
        <v>1162.1666666666667</v>
      </c>
      <c r="F184" s="19">
        <v>1998.6666666666663</v>
      </c>
      <c r="G184" s="19">
        <v>2247.333333333333</v>
      </c>
      <c r="H184" s="19">
        <v>4877.666666666667</v>
      </c>
      <c r="I184" s="19">
        <v>5242.166666666668</v>
      </c>
      <c r="J184" s="19">
        <v>2625.5</v>
      </c>
      <c r="K184" s="19">
        <v>2447.6666666666647</v>
      </c>
      <c r="L184" s="19">
        <v>4430.5</v>
      </c>
      <c r="M184" s="19">
        <v>312</v>
      </c>
      <c r="N184" s="19">
        <v>251.16666666666666</v>
      </c>
      <c r="O184" s="19">
        <v>4035.3333333333317</v>
      </c>
      <c r="P184" s="19">
        <v>0</v>
      </c>
      <c r="Q184" s="52">
        <v>871</v>
      </c>
      <c r="R184" s="283">
        <v>3043.5</v>
      </c>
      <c r="S184" s="283">
        <v>1216.666666666667</v>
      </c>
      <c r="T184" s="283">
        <v>602.8333333333333</v>
      </c>
      <c r="U184" s="283">
        <v>416.33333333333337</v>
      </c>
      <c r="V184" s="283">
        <v>1162.1666666666667</v>
      </c>
      <c r="W184" s="283">
        <v>834.1666666666665</v>
      </c>
      <c r="X184" s="283">
        <v>478.16666666666663</v>
      </c>
      <c r="Y184" s="283">
        <v>695.8333333333333</v>
      </c>
      <c r="Z184" s="283">
        <v>1059.8333333333333</v>
      </c>
      <c r="AA184" s="283">
        <v>374.5</v>
      </c>
      <c r="AB184" s="283">
        <v>1797.333333333333</v>
      </c>
      <c r="AC184" s="283">
        <v>0</v>
      </c>
      <c r="AD184" s="283">
        <v>917.3333333333333</v>
      </c>
      <c r="AE184" s="283">
        <v>1998.6666666666663</v>
      </c>
      <c r="AF184" s="283">
        <v>2037.3333333333335</v>
      </c>
      <c r="AG184" s="283">
        <v>2022.6666666666663</v>
      </c>
      <c r="AH184" s="283">
        <v>371.6666666666667</v>
      </c>
      <c r="AI184" s="283">
        <v>557</v>
      </c>
      <c r="AJ184" s="283">
        <v>963.1666666666666</v>
      </c>
      <c r="AK184" s="283">
        <v>746</v>
      </c>
      <c r="AL184" s="283">
        <v>1153.1666666666663</v>
      </c>
      <c r="AM184" s="283">
        <v>312</v>
      </c>
      <c r="AN184" s="283">
        <v>1984.5</v>
      </c>
      <c r="AO184" s="283">
        <v>873.5</v>
      </c>
      <c r="AP184" s="283">
        <v>1481.5</v>
      </c>
      <c r="AQ184" s="283">
        <v>251.16666666666666</v>
      </c>
      <c r="AR184" s="283">
        <v>421.66666666666663</v>
      </c>
      <c r="AS184" s="283">
        <v>1914.1666666666674</v>
      </c>
      <c r="AT184" s="283">
        <v>913.6666666666667</v>
      </c>
      <c r="AU184" s="283">
        <v>269.6666666666667</v>
      </c>
      <c r="AV184" s="345">
        <v>1016.333333333333</v>
      </c>
      <c r="AW184" s="19">
        <v>871</v>
      </c>
      <c r="AX184" s="19">
        <v>3043.5</v>
      </c>
      <c r="AY184" s="19">
        <v>1216.666666666667</v>
      </c>
      <c r="AZ184" s="19">
        <v>602.8333333333333</v>
      </c>
      <c r="BA184" s="19">
        <v>416.33333333333337</v>
      </c>
      <c r="BB184" s="19">
        <v>1162.1666666666667</v>
      </c>
      <c r="BC184" s="19">
        <v>834.1666666666665</v>
      </c>
      <c r="BD184" s="19">
        <v>477.3333333333333</v>
      </c>
      <c r="BE184" s="19">
        <v>478.16666666666663</v>
      </c>
      <c r="BF184" s="19">
        <v>695.8333333333333</v>
      </c>
      <c r="BG184" s="19">
        <v>1059.8333333333333</v>
      </c>
      <c r="BH184" s="19">
        <v>374.5</v>
      </c>
      <c r="BI184" s="19">
        <v>1797.333333333333</v>
      </c>
      <c r="BJ184" s="19">
        <v>917.3333333333333</v>
      </c>
      <c r="BK184" s="19">
        <v>881.6666666666666</v>
      </c>
      <c r="BL184" s="19">
        <v>504.16666666666663</v>
      </c>
      <c r="BM184" s="19">
        <v>651.5</v>
      </c>
      <c r="BN184" s="19">
        <v>1242.6666666666663</v>
      </c>
      <c r="BO184" s="19">
        <v>371.6666666666667</v>
      </c>
      <c r="BP184" s="19">
        <v>278.6666666666667</v>
      </c>
      <c r="BQ184" s="19">
        <v>814</v>
      </c>
      <c r="BR184" s="19">
        <v>557</v>
      </c>
      <c r="BS184" s="19">
        <v>963.1666666666666</v>
      </c>
      <c r="BT184" s="19">
        <v>746</v>
      </c>
      <c r="BU184" s="19">
        <v>271</v>
      </c>
      <c r="BV184" s="19">
        <v>1153.1666666666663</v>
      </c>
      <c r="BW184" s="19">
        <v>312</v>
      </c>
      <c r="BX184" s="19">
        <v>1984.5</v>
      </c>
      <c r="BY184" s="19">
        <v>873.5</v>
      </c>
      <c r="BZ184" s="19">
        <v>1481.5</v>
      </c>
      <c r="CA184" s="19">
        <v>251.16666666666666</v>
      </c>
      <c r="CB184" s="19">
        <v>421.66666666666663</v>
      </c>
      <c r="CC184" s="19">
        <v>937.6666666666666</v>
      </c>
      <c r="CD184" s="19">
        <v>1914.1666666666674</v>
      </c>
      <c r="CE184" s="19">
        <v>913.6666666666667</v>
      </c>
      <c r="CF184" s="19">
        <v>269.6666666666667</v>
      </c>
      <c r="CG184" s="19">
        <v>1016.333333333333</v>
      </c>
      <c r="CH184" s="19">
        <v>0</v>
      </c>
      <c r="CI184" s="375">
        <v>0.0005403721574835186</v>
      </c>
      <c r="CJ184" s="2" t="s">
        <v>351</v>
      </c>
      <c r="CK184" s="595"/>
      <c r="CL184" s="44" t="s">
        <v>102</v>
      </c>
      <c r="CN184" s="294">
        <v>184</v>
      </c>
    </row>
    <row r="185" spans="1:92" ht="12.75">
      <c r="A185" s="281" t="s">
        <v>29</v>
      </c>
      <c r="B185" s="19">
        <v>34134</v>
      </c>
      <c r="C185" s="19">
        <v>1563</v>
      </c>
      <c r="D185" s="19">
        <v>1256</v>
      </c>
      <c r="E185" s="19">
        <v>1009</v>
      </c>
      <c r="F185" s="19">
        <v>1914</v>
      </c>
      <c r="G185" s="19">
        <v>2092</v>
      </c>
      <c r="H185" s="19">
        <v>4984</v>
      </c>
      <c r="I185" s="19">
        <v>6554</v>
      </c>
      <c r="J185" s="19">
        <v>2305</v>
      </c>
      <c r="K185" s="19">
        <v>2321</v>
      </c>
      <c r="L185" s="19">
        <v>5424</v>
      </c>
      <c r="M185" s="19">
        <v>275</v>
      </c>
      <c r="N185" s="19">
        <v>184</v>
      </c>
      <c r="O185" s="19">
        <v>4253</v>
      </c>
      <c r="P185" s="19">
        <v>0</v>
      </c>
      <c r="Q185" s="52">
        <v>1406</v>
      </c>
      <c r="R185" s="283">
        <v>2737</v>
      </c>
      <c r="S185" s="283">
        <v>923</v>
      </c>
      <c r="T185" s="283">
        <v>523</v>
      </c>
      <c r="U185" s="283">
        <v>481</v>
      </c>
      <c r="V185" s="283">
        <v>1009</v>
      </c>
      <c r="W185" s="283">
        <v>1291</v>
      </c>
      <c r="X185" s="283">
        <v>431</v>
      </c>
      <c r="Y185" s="283">
        <v>638</v>
      </c>
      <c r="Z185" s="283">
        <v>854</v>
      </c>
      <c r="AA185" s="283">
        <v>333</v>
      </c>
      <c r="AB185" s="283">
        <v>3201</v>
      </c>
      <c r="AC185" s="283">
        <v>0</v>
      </c>
      <c r="AD185" s="283">
        <v>781</v>
      </c>
      <c r="AE185" s="283">
        <v>1914</v>
      </c>
      <c r="AF185" s="283">
        <v>3481</v>
      </c>
      <c r="AG185" s="283">
        <v>1782</v>
      </c>
      <c r="AH185" s="283">
        <v>426</v>
      </c>
      <c r="AI185" s="283">
        <v>467</v>
      </c>
      <c r="AJ185" s="283">
        <v>841</v>
      </c>
      <c r="AK185" s="283">
        <v>715</v>
      </c>
      <c r="AL185" s="283">
        <v>1077</v>
      </c>
      <c r="AM185" s="283">
        <v>275</v>
      </c>
      <c r="AN185" s="283">
        <v>2039</v>
      </c>
      <c r="AO185" s="283">
        <v>821</v>
      </c>
      <c r="AP185" s="283">
        <v>1256</v>
      </c>
      <c r="AQ185" s="283">
        <v>184</v>
      </c>
      <c r="AR185" s="283">
        <v>417</v>
      </c>
      <c r="AS185" s="283">
        <v>1823</v>
      </c>
      <c r="AT185" s="283">
        <v>830</v>
      </c>
      <c r="AU185" s="283">
        <v>276</v>
      </c>
      <c r="AV185" s="345">
        <v>902</v>
      </c>
      <c r="AW185" s="19">
        <v>1406</v>
      </c>
      <c r="AX185" s="19">
        <v>2737</v>
      </c>
      <c r="AY185" s="19">
        <v>923</v>
      </c>
      <c r="AZ185" s="19">
        <v>523</v>
      </c>
      <c r="BA185" s="19">
        <v>481</v>
      </c>
      <c r="BB185" s="19">
        <v>1009</v>
      </c>
      <c r="BC185" s="19">
        <v>1291</v>
      </c>
      <c r="BD185" s="19">
        <v>447</v>
      </c>
      <c r="BE185" s="19">
        <v>431</v>
      </c>
      <c r="BF185" s="19">
        <v>638</v>
      </c>
      <c r="BG185" s="19">
        <v>854</v>
      </c>
      <c r="BH185" s="19">
        <v>333</v>
      </c>
      <c r="BI185" s="19">
        <v>3201</v>
      </c>
      <c r="BJ185" s="19">
        <v>781</v>
      </c>
      <c r="BK185" s="19">
        <v>1235</v>
      </c>
      <c r="BL185" s="19">
        <v>1488</v>
      </c>
      <c r="BM185" s="19">
        <v>758</v>
      </c>
      <c r="BN185" s="19">
        <v>1182</v>
      </c>
      <c r="BO185" s="19">
        <v>426</v>
      </c>
      <c r="BP185" s="19">
        <v>285</v>
      </c>
      <c r="BQ185" s="19">
        <v>674</v>
      </c>
      <c r="BR185" s="19">
        <v>467</v>
      </c>
      <c r="BS185" s="19">
        <v>841</v>
      </c>
      <c r="BT185" s="19">
        <v>715</v>
      </c>
      <c r="BU185" s="19">
        <v>230</v>
      </c>
      <c r="BV185" s="19">
        <v>1077</v>
      </c>
      <c r="BW185" s="19">
        <v>275</v>
      </c>
      <c r="BX185" s="19">
        <v>2039</v>
      </c>
      <c r="BY185" s="19">
        <v>821</v>
      </c>
      <c r="BZ185" s="19">
        <v>1256</v>
      </c>
      <c r="CA185" s="19">
        <v>184</v>
      </c>
      <c r="CB185" s="19">
        <v>417</v>
      </c>
      <c r="CC185" s="19">
        <v>878</v>
      </c>
      <c r="CD185" s="19">
        <v>1823</v>
      </c>
      <c r="CE185" s="19">
        <v>830</v>
      </c>
      <c r="CF185" s="19">
        <v>276</v>
      </c>
      <c r="CG185" s="19">
        <v>902</v>
      </c>
      <c r="CH185" s="19">
        <v>0</v>
      </c>
      <c r="CI185" s="375">
        <v>0.0008808773027281664</v>
      </c>
      <c r="CJ185" s="2" t="s">
        <v>351</v>
      </c>
      <c r="CK185" s="595"/>
      <c r="CL185" s="44" t="s">
        <v>102</v>
      </c>
      <c r="CN185" s="294">
        <v>185</v>
      </c>
    </row>
    <row r="186" spans="1:92" ht="12.75">
      <c r="A186" s="281" t="s">
        <v>30</v>
      </c>
      <c r="B186" s="19">
        <v>33003</v>
      </c>
      <c r="C186" s="19">
        <v>1303</v>
      </c>
      <c r="D186" s="19">
        <v>970</v>
      </c>
      <c r="E186" s="19">
        <v>972</v>
      </c>
      <c r="F186" s="19">
        <v>1751</v>
      </c>
      <c r="G186" s="19">
        <v>1996</v>
      </c>
      <c r="H186" s="19">
        <v>4828</v>
      </c>
      <c r="I186" s="19">
        <v>6617</v>
      </c>
      <c r="J186" s="19">
        <v>2137</v>
      </c>
      <c r="K186" s="19">
        <v>2234</v>
      </c>
      <c r="L186" s="19">
        <v>5958</v>
      </c>
      <c r="M186" s="19">
        <v>248</v>
      </c>
      <c r="N186" s="19">
        <v>195</v>
      </c>
      <c r="O186" s="19">
        <v>3794</v>
      </c>
      <c r="P186" s="19">
        <v>0</v>
      </c>
      <c r="Q186" s="52">
        <v>1724</v>
      </c>
      <c r="R186" s="283">
        <v>2366</v>
      </c>
      <c r="S186" s="283">
        <v>807</v>
      </c>
      <c r="T186" s="283">
        <v>383</v>
      </c>
      <c r="U186" s="283">
        <v>511</v>
      </c>
      <c r="V186" s="283">
        <v>972</v>
      </c>
      <c r="W186" s="283">
        <v>1012</v>
      </c>
      <c r="X186" s="283">
        <v>362</v>
      </c>
      <c r="Y186" s="283">
        <v>569</v>
      </c>
      <c r="Z186" s="283">
        <v>664</v>
      </c>
      <c r="AA186" s="283">
        <v>280</v>
      </c>
      <c r="AB186" s="283">
        <v>4055</v>
      </c>
      <c r="AC186" s="283">
        <v>0</v>
      </c>
      <c r="AD186" s="283">
        <v>820</v>
      </c>
      <c r="AE186" s="283">
        <v>1751</v>
      </c>
      <c r="AF186" s="283">
        <v>3669</v>
      </c>
      <c r="AG186" s="283">
        <v>1754</v>
      </c>
      <c r="AH186" s="283">
        <v>330</v>
      </c>
      <c r="AI186" s="283">
        <v>408</v>
      </c>
      <c r="AJ186" s="283">
        <v>738</v>
      </c>
      <c r="AK186" s="283">
        <v>569</v>
      </c>
      <c r="AL186" s="283">
        <v>1064</v>
      </c>
      <c r="AM186" s="283">
        <v>248</v>
      </c>
      <c r="AN186" s="283">
        <v>1975</v>
      </c>
      <c r="AO186" s="283">
        <v>863</v>
      </c>
      <c r="AP186" s="283">
        <v>970</v>
      </c>
      <c r="AQ186" s="283">
        <v>195</v>
      </c>
      <c r="AR186" s="283">
        <v>372</v>
      </c>
      <c r="AS186" s="283">
        <v>1764</v>
      </c>
      <c r="AT186" s="283">
        <v>665</v>
      </c>
      <c r="AU186" s="283">
        <v>312</v>
      </c>
      <c r="AV186" s="345">
        <v>831</v>
      </c>
      <c r="AW186" s="19">
        <v>1724</v>
      </c>
      <c r="AX186" s="19">
        <v>2366</v>
      </c>
      <c r="AY186" s="19">
        <v>807</v>
      </c>
      <c r="AZ186" s="19">
        <v>383</v>
      </c>
      <c r="BA186" s="19">
        <v>511</v>
      </c>
      <c r="BB186" s="19">
        <v>972</v>
      </c>
      <c r="BC186" s="19">
        <v>1012</v>
      </c>
      <c r="BD186" s="19">
        <v>432</v>
      </c>
      <c r="BE186" s="19">
        <v>362</v>
      </c>
      <c r="BF186" s="19">
        <v>569</v>
      </c>
      <c r="BG186" s="19">
        <v>664</v>
      </c>
      <c r="BH186" s="19">
        <v>280</v>
      </c>
      <c r="BI186" s="19">
        <v>4055</v>
      </c>
      <c r="BJ186" s="19">
        <v>820</v>
      </c>
      <c r="BK186" s="19">
        <v>1039</v>
      </c>
      <c r="BL186" s="19">
        <v>1795</v>
      </c>
      <c r="BM186" s="19">
        <v>835</v>
      </c>
      <c r="BN186" s="19">
        <v>993</v>
      </c>
      <c r="BO186" s="19">
        <v>330</v>
      </c>
      <c r="BP186" s="19">
        <v>326</v>
      </c>
      <c r="BQ186" s="19">
        <v>585</v>
      </c>
      <c r="BR186" s="19">
        <v>408</v>
      </c>
      <c r="BS186" s="19">
        <v>738</v>
      </c>
      <c r="BT186" s="19">
        <v>569</v>
      </c>
      <c r="BU186" s="19">
        <v>167</v>
      </c>
      <c r="BV186" s="19">
        <v>1064</v>
      </c>
      <c r="BW186" s="19">
        <v>248</v>
      </c>
      <c r="BX186" s="19">
        <v>1975</v>
      </c>
      <c r="BY186" s="19">
        <v>863</v>
      </c>
      <c r="BZ186" s="19">
        <v>970</v>
      </c>
      <c r="CA186" s="19">
        <v>195</v>
      </c>
      <c r="CB186" s="19">
        <v>372</v>
      </c>
      <c r="CC186" s="19">
        <v>1002</v>
      </c>
      <c r="CD186" s="19">
        <v>1764</v>
      </c>
      <c r="CE186" s="19">
        <v>665</v>
      </c>
      <c r="CF186" s="19">
        <v>312</v>
      </c>
      <c r="CG186" s="19">
        <v>831</v>
      </c>
      <c r="CH186" s="19">
        <v>0</v>
      </c>
      <c r="CI186" s="375">
        <v>0.000800509041646996</v>
      </c>
      <c r="CJ186" s="2" t="s">
        <v>351</v>
      </c>
      <c r="CK186" s="595"/>
      <c r="CL186" s="44" t="s">
        <v>102</v>
      </c>
      <c r="CN186" s="294">
        <v>186</v>
      </c>
    </row>
    <row r="187" spans="1:92" ht="12.75">
      <c r="A187" s="281" t="s">
        <v>31</v>
      </c>
      <c r="B187" s="19">
        <v>30039</v>
      </c>
      <c r="C187" s="19">
        <v>1280</v>
      </c>
      <c r="D187" s="19">
        <v>934</v>
      </c>
      <c r="E187" s="19">
        <v>798</v>
      </c>
      <c r="F187" s="19">
        <v>1483</v>
      </c>
      <c r="G187" s="19">
        <v>1928</v>
      </c>
      <c r="H187" s="19">
        <v>4640</v>
      </c>
      <c r="I187" s="19">
        <v>5592</v>
      </c>
      <c r="J187" s="19">
        <v>2164</v>
      </c>
      <c r="K187" s="19">
        <v>2207</v>
      </c>
      <c r="L187" s="19">
        <v>5690</v>
      </c>
      <c r="M187" s="19">
        <v>236</v>
      </c>
      <c r="N187" s="19">
        <v>212</v>
      </c>
      <c r="O187" s="19">
        <v>2875</v>
      </c>
      <c r="P187" s="19">
        <v>0</v>
      </c>
      <c r="Q187" s="52">
        <v>1472</v>
      </c>
      <c r="R187" s="283">
        <v>2436</v>
      </c>
      <c r="S187" s="283">
        <v>801</v>
      </c>
      <c r="T187" s="283">
        <v>356</v>
      </c>
      <c r="U187" s="283">
        <v>475</v>
      </c>
      <c r="V187" s="283">
        <v>798</v>
      </c>
      <c r="W187" s="283">
        <v>656</v>
      </c>
      <c r="X187" s="283">
        <v>449</v>
      </c>
      <c r="Y187" s="283">
        <v>398</v>
      </c>
      <c r="Z187" s="283">
        <v>629</v>
      </c>
      <c r="AA187" s="283">
        <v>235</v>
      </c>
      <c r="AB187" s="283">
        <v>3628</v>
      </c>
      <c r="AC187" s="283">
        <v>0</v>
      </c>
      <c r="AD187" s="283">
        <v>947</v>
      </c>
      <c r="AE187" s="283">
        <v>1483</v>
      </c>
      <c r="AF187" s="283">
        <v>2917</v>
      </c>
      <c r="AG187" s="283">
        <v>1808</v>
      </c>
      <c r="AH187" s="283">
        <v>316</v>
      </c>
      <c r="AI187" s="283">
        <v>459</v>
      </c>
      <c r="AJ187" s="283">
        <v>732</v>
      </c>
      <c r="AK187" s="283">
        <v>532</v>
      </c>
      <c r="AL187" s="283">
        <v>1179</v>
      </c>
      <c r="AM187" s="283">
        <v>236</v>
      </c>
      <c r="AN187" s="283">
        <v>1418</v>
      </c>
      <c r="AO187" s="283">
        <v>738</v>
      </c>
      <c r="AP187" s="283">
        <v>934</v>
      </c>
      <c r="AQ187" s="283">
        <v>212</v>
      </c>
      <c r="AR187" s="283">
        <v>299</v>
      </c>
      <c r="AS187" s="283">
        <v>1780</v>
      </c>
      <c r="AT187" s="283">
        <v>506</v>
      </c>
      <c r="AU187" s="283">
        <v>236</v>
      </c>
      <c r="AV187" s="345">
        <v>974</v>
      </c>
      <c r="AW187" s="19">
        <v>1472</v>
      </c>
      <c r="AX187" s="19">
        <v>2436</v>
      </c>
      <c r="AY187" s="19">
        <v>801</v>
      </c>
      <c r="AZ187" s="19">
        <v>356</v>
      </c>
      <c r="BA187" s="19">
        <v>475</v>
      </c>
      <c r="BB187" s="19">
        <v>798</v>
      </c>
      <c r="BC187" s="19">
        <v>656</v>
      </c>
      <c r="BD187" s="19">
        <v>369</v>
      </c>
      <c r="BE187" s="19">
        <v>449</v>
      </c>
      <c r="BF187" s="19">
        <v>398</v>
      </c>
      <c r="BG187" s="19">
        <v>629</v>
      </c>
      <c r="BH187" s="19">
        <v>235</v>
      </c>
      <c r="BI187" s="19">
        <v>3628</v>
      </c>
      <c r="BJ187" s="19">
        <v>947</v>
      </c>
      <c r="BK187" s="19">
        <v>686</v>
      </c>
      <c r="BL187" s="19">
        <v>1420</v>
      </c>
      <c r="BM187" s="19">
        <v>811</v>
      </c>
      <c r="BN187" s="19">
        <v>843</v>
      </c>
      <c r="BO187" s="19">
        <v>316</v>
      </c>
      <c r="BP187" s="19">
        <v>271</v>
      </c>
      <c r="BQ187" s="19">
        <v>586</v>
      </c>
      <c r="BR187" s="19">
        <v>459</v>
      </c>
      <c r="BS187" s="19">
        <v>732</v>
      </c>
      <c r="BT187" s="19">
        <v>532</v>
      </c>
      <c r="BU187" s="19">
        <v>192</v>
      </c>
      <c r="BV187" s="19">
        <v>1179</v>
      </c>
      <c r="BW187" s="19">
        <v>236</v>
      </c>
      <c r="BX187" s="19">
        <v>1418</v>
      </c>
      <c r="BY187" s="19">
        <v>738</v>
      </c>
      <c r="BZ187" s="19">
        <v>934</v>
      </c>
      <c r="CA187" s="19">
        <v>212</v>
      </c>
      <c r="CB187" s="19">
        <v>299</v>
      </c>
      <c r="CC187" s="19">
        <v>1030</v>
      </c>
      <c r="CD187" s="19">
        <v>1780</v>
      </c>
      <c r="CE187" s="19">
        <v>506</v>
      </c>
      <c r="CF187" s="19">
        <v>236</v>
      </c>
      <c r="CG187" s="19">
        <v>974</v>
      </c>
      <c r="CH187" s="19">
        <v>0</v>
      </c>
      <c r="CI187" s="375">
        <v>0.0009519961098288462</v>
      </c>
      <c r="CJ187" s="2" t="s">
        <v>351</v>
      </c>
      <c r="CK187" s="595"/>
      <c r="CL187" s="44" t="s">
        <v>102</v>
      </c>
      <c r="CN187" s="294">
        <v>187</v>
      </c>
    </row>
    <row r="188" spans="1:92" ht="12.75">
      <c r="A188" s="281" t="s">
        <v>32</v>
      </c>
      <c r="B188" s="19">
        <v>34261</v>
      </c>
      <c r="C188" s="19">
        <v>1626</v>
      </c>
      <c r="D188" s="19">
        <v>1499</v>
      </c>
      <c r="E188" s="19">
        <v>1020</v>
      </c>
      <c r="F188" s="19">
        <v>1973</v>
      </c>
      <c r="G188" s="19">
        <v>2476</v>
      </c>
      <c r="H188" s="19">
        <v>5214</v>
      </c>
      <c r="I188" s="19">
        <v>5431</v>
      </c>
      <c r="J188" s="19">
        <v>2598</v>
      </c>
      <c r="K188" s="19">
        <v>2713</v>
      </c>
      <c r="L188" s="19">
        <v>5748</v>
      </c>
      <c r="M188" s="19">
        <v>258</v>
      </c>
      <c r="N188" s="19">
        <v>240</v>
      </c>
      <c r="O188" s="19">
        <v>3465</v>
      </c>
      <c r="P188" s="19">
        <v>0</v>
      </c>
      <c r="Q188" s="52">
        <v>1141</v>
      </c>
      <c r="R188" s="283">
        <v>3074</v>
      </c>
      <c r="S188" s="283">
        <v>1087</v>
      </c>
      <c r="T188" s="283">
        <v>483</v>
      </c>
      <c r="U188" s="283">
        <v>627</v>
      </c>
      <c r="V188" s="283">
        <v>1020</v>
      </c>
      <c r="W188" s="283">
        <v>607</v>
      </c>
      <c r="X188" s="283">
        <v>507</v>
      </c>
      <c r="Y188" s="283">
        <v>462</v>
      </c>
      <c r="Z188" s="283">
        <v>1066</v>
      </c>
      <c r="AA188" s="283">
        <v>282</v>
      </c>
      <c r="AB188" s="283">
        <v>2903</v>
      </c>
      <c r="AC188" s="283">
        <v>0</v>
      </c>
      <c r="AD188" s="283">
        <v>1131</v>
      </c>
      <c r="AE188" s="283">
        <v>1973</v>
      </c>
      <c r="AF188" s="283">
        <v>2353</v>
      </c>
      <c r="AG188" s="283">
        <v>2115</v>
      </c>
      <c r="AH188" s="283">
        <v>409</v>
      </c>
      <c r="AI188" s="283">
        <v>586</v>
      </c>
      <c r="AJ188" s="283">
        <v>999</v>
      </c>
      <c r="AK188" s="283">
        <v>683</v>
      </c>
      <c r="AL188" s="283">
        <v>1345</v>
      </c>
      <c r="AM188" s="283">
        <v>258</v>
      </c>
      <c r="AN188" s="283">
        <v>1771</v>
      </c>
      <c r="AO188" s="283">
        <v>807</v>
      </c>
      <c r="AP188" s="283">
        <v>1499</v>
      </c>
      <c r="AQ188" s="283">
        <v>240</v>
      </c>
      <c r="AR188" s="283">
        <v>436</v>
      </c>
      <c r="AS188" s="283">
        <v>2200</v>
      </c>
      <c r="AT188" s="283">
        <v>718</v>
      </c>
      <c r="AU188" s="283">
        <v>286</v>
      </c>
      <c r="AV188" s="345">
        <v>1193</v>
      </c>
      <c r="AW188" s="19">
        <v>1141</v>
      </c>
      <c r="AX188" s="19">
        <v>3074</v>
      </c>
      <c r="AY188" s="19">
        <v>1087</v>
      </c>
      <c r="AZ188" s="19">
        <v>483</v>
      </c>
      <c r="BA188" s="19">
        <v>627</v>
      </c>
      <c r="BB188" s="19">
        <v>1020</v>
      </c>
      <c r="BC188" s="19">
        <v>607</v>
      </c>
      <c r="BD188" s="19">
        <v>540</v>
      </c>
      <c r="BE188" s="19">
        <v>507</v>
      </c>
      <c r="BF188" s="19">
        <v>462</v>
      </c>
      <c r="BG188" s="19">
        <v>1066</v>
      </c>
      <c r="BH188" s="19">
        <v>282</v>
      </c>
      <c r="BI188" s="19">
        <v>2903</v>
      </c>
      <c r="BJ188" s="19">
        <v>1131</v>
      </c>
      <c r="BK188" s="19">
        <v>613</v>
      </c>
      <c r="BL188" s="19">
        <v>886</v>
      </c>
      <c r="BM188" s="19">
        <v>854</v>
      </c>
      <c r="BN188" s="19">
        <v>1113</v>
      </c>
      <c r="BO188" s="19">
        <v>409</v>
      </c>
      <c r="BP188" s="19">
        <v>320</v>
      </c>
      <c r="BQ188" s="19">
        <v>748</v>
      </c>
      <c r="BR188" s="19">
        <v>586</v>
      </c>
      <c r="BS188" s="19">
        <v>999</v>
      </c>
      <c r="BT188" s="19">
        <v>683</v>
      </c>
      <c r="BU188" s="19">
        <v>206</v>
      </c>
      <c r="BV188" s="19">
        <v>1345</v>
      </c>
      <c r="BW188" s="19">
        <v>258</v>
      </c>
      <c r="BX188" s="19">
        <v>1771</v>
      </c>
      <c r="BY188" s="19">
        <v>807</v>
      </c>
      <c r="BZ188" s="19">
        <v>1499</v>
      </c>
      <c r="CA188" s="19">
        <v>240</v>
      </c>
      <c r="CB188" s="19">
        <v>436</v>
      </c>
      <c r="CC188" s="19">
        <v>1161</v>
      </c>
      <c r="CD188" s="19">
        <v>2200</v>
      </c>
      <c r="CE188" s="19">
        <v>718</v>
      </c>
      <c r="CF188" s="19">
        <v>286</v>
      </c>
      <c r="CG188" s="19">
        <v>1193</v>
      </c>
      <c r="CH188" s="19">
        <v>0</v>
      </c>
      <c r="CI188" s="375">
        <v>0.0012247594797995262</v>
      </c>
      <c r="CJ188" s="2" t="s">
        <v>351</v>
      </c>
      <c r="CK188" s="595"/>
      <c r="CL188" s="44" t="s">
        <v>102</v>
      </c>
      <c r="CN188" s="294">
        <v>188</v>
      </c>
    </row>
    <row r="189" spans="1:92" ht="12.75">
      <c r="A189" s="281" t="s">
        <v>33</v>
      </c>
      <c r="B189" s="19">
        <v>41679</v>
      </c>
      <c r="C189" s="19">
        <v>2184</v>
      </c>
      <c r="D189" s="19">
        <v>2037</v>
      </c>
      <c r="E189" s="19">
        <v>1514</v>
      </c>
      <c r="F189" s="19">
        <v>2620</v>
      </c>
      <c r="G189" s="19">
        <v>2967</v>
      </c>
      <c r="H189" s="19">
        <v>6275</v>
      </c>
      <c r="I189" s="19">
        <v>6305</v>
      </c>
      <c r="J189" s="19">
        <v>3241</v>
      </c>
      <c r="K189" s="19">
        <v>3236</v>
      </c>
      <c r="L189" s="19">
        <v>6153</v>
      </c>
      <c r="M189" s="19">
        <v>442</v>
      </c>
      <c r="N189" s="19">
        <v>247</v>
      </c>
      <c r="O189" s="19">
        <v>4458</v>
      </c>
      <c r="P189" s="19">
        <v>0</v>
      </c>
      <c r="Q189" s="52">
        <v>1003</v>
      </c>
      <c r="R189" s="283">
        <v>3980</v>
      </c>
      <c r="S189" s="283">
        <v>1407</v>
      </c>
      <c r="T189" s="283">
        <v>719</v>
      </c>
      <c r="U189" s="283">
        <v>666</v>
      </c>
      <c r="V189" s="283">
        <v>1514</v>
      </c>
      <c r="W189" s="283">
        <v>779</v>
      </c>
      <c r="X189" s="283">
        <v>696</v>
      </c>
      <c r="Y189" s="283">
        <v>622</v>
      </c>
      <c r="Z189" s="283">
        <v>1319</v>
      </c>
      <c r="AA189" s="283">
        <v>356</v>
      </c>
      <c r="AB189" s="283">
        <v>2565</v>
      </c>
      <c r="AC189" s="283">
        <v>0</v>
      </c>
      <c r="AD189" s="283">
        <v>1306</v>
      </c>
      <c r="AE189" s="283">
        <v>2620</v>
      </c>
      <c r="AF189" s="283">
        <v>2475</v>
      </c>
      <c r="AG189" s="283">
        <v>2522</v>
      </c>
      <c r="AH189" s="283">
        <v>444</v>
      </c>
      <c r="AI189" s="283">
        <v>805</v>
      </c>
      <c r="AJ189" s="283">
        <v>1292</v>
      </c>
      <c r="AK189" s="283">
        <v>907</v>
      </c>
      <c r="AL189" s="283">
        <v>1623</v>
      </c>
      <c r="AM189" s="283">
        <v>442</v>
      </c>
      <c r="AN189" s="283">
        <v>2272</v>
      </c>
      <c r="AO189" s="283">
        <v>1084</v>
      </c>
      <c r="AP189" s="283">
        <v>2037</v>
      </c>
      <c r="AQ189" s="283">
        <v>247</v>
      </c>
      <c r="AR189" s="283">
        <v>581</v>
      </c>
      <c r="AS189" s="283">
        <v>2574</v>
      </c>
      <c r="AT189" s="283">
        <v>995</v>
      </c>
      <c r="AU189" s="283">
        <v>363</v>
      </c>
      <c r="AV189" s="345">
        <v>1464</v>
      </c>
      <c r="AW189" s="19">
        <v>1003</v>
      </c>
      <c r="AX189" s="19">
        <v>3980</v>
      </c>
      <c r="AY189" s="19">
        <v>1407</v>
      </c>
      <c r="AZ189" s="19">
        <v>719</v>
      </c>
      <c r="BA189" s="19">
        <v>666</v>
      </c>
      <c r="BB189" s="19">
        <v>1514</v>
      </c>
      <c r="BC189" s="19">
        <v>779</v>
      </c>
      <c r="BD189" s="19">
        <v>653</v>
      </c>
      <c r="BE189" s="19">
        <v>696</v>
      </c>
      <c r="BF189" s="19">
        <v>622</v>
      </c>
      <c r="BG189" s="19">
        <v>1319</v>
      </c>
      <c r="BH189" s="19">
        <v>356</v>
      </c>
      <c r="BI189" s="19">
        <v>2565</v>
      </c>
      <c r="BJ189" s="19">
        <v>1306</v>
      </c>
      <c r="BK189" s="19">
        <v>740</v>
      </c>
      <c r="BL189" s="19">
        <v>793</v>
      </c>
      <c r="BM189" s="19">
        <v>942</v>
      </c>
      <c r="BN189" s="19">
        <v>1557</v>
      </c>
      <c r="BO189" s="19">
        <v>444</v>
      </c>
      <c r="BP189" s="19">
        <v>410</v>
      </c>
      <c r="BQ189" s="19">
        <v>957</v>
      </c>
      <c r="BR189" s="19">
        <v>805</v>
      </c>
      <c r="BS189" s="19">
        <v>1292</v>
      </c>
      <c r="BT189" s="19">
        <v>907</v>
      </c>
      <c r="BU189" s="19">
        <v>262</v>
      </c>
      <c r="BV189" s="19">
        <v>1623</v>
      </c>
      <c r="BW189" s="19">
        <v>442</v>
      </c>
      <c r="BX189" s="19">
        <v>2272</v>
      </c>
      <c r="BY189" s="19">
        <v>1084</v>
      </c>
      <c r="BZ189" s="19">
        <v>2037</v>
      </c>
      <c r="CA189" s="19">
        <v>247</v>
      </c>
      <c r="CB189" s="19">
        <v>581</v>
      </c>
      <c r="CC189" s="19">
        <v>1303</v>
      </c>
      <c r="CD189" s="19">
        <v>2574</v>
      </c>
      <c r="CE189" s="19">
        <v>995</v>
      </c>
      <c r="CF189" s="19">
        <v>363</v>
      </c>
      <c r="CG189" s="19">
        <v>1464</v>
      </c>
      <c r="CH189" s="19">
        <v>0</v>
      </c>
      <c r="CI189" s="375">
        <v>0.0015718403590567023</v>
      </c>
      <c r="CJ189" s="2" t="s">
        <v>351</v>
      </c>
      <c r="CK189" s="595"/>
      <c r="CL189" s="44" t="s">
        <v>102</v>
      </c>
      <c r="CN189" s="294">
        <v>189</v>
      </c>
    </row>
    <row r="190" spans="1:92" ht="12.75">
      <c r="A190" s="281" t="s">
        <v>34</v>
      </c>
      <c r="B190" s="19">
        <v>43427</v>
      </c>
      <c r="C190" s="19">
        <v>2255</v>
      </c>
      <c r="D190" s="19">
        <v>2231</v>
      </c>
      <c r="E190" s="19">
        <v>1709</v>
      </c>
      <c r="F190" s="19">
        <v>2857</v>
      </c>
      <c r="G190" s="19">
        <v>2991</v>
      </c>
      <c r="H190" s="19">
        <v>6254</v>
      </c>
      <c r="I190" s="19">
        <v>6818</v>
      </c>
      <c r="J190" s="19">
        <v>3570</v>
      </c>
      <c r="K190" s="19">
        <v>3358</v>
      </c>
      <c r="L190" s="19">
        <v>5818</v>
      </c>
      <c r="M190" s="19">
        <v>451</v>
      </c>
      <c r="N190" s="19">
        <v>290</v>
      </c>
      <c r="O190" s="19">
        <v>4825</v>
      </c>
      <c r="P190" s="19">
        <v>0</v>
      </c>
      <c r="Q190" s="52">
        <v>968</v>
      </c>
      <c r="R190" s="283">
        <v>4042</v>
      </c>
      <c r="S190" s="283">
        <v>1523</v>
      </c>
      <c r="T190" s="283">
        <v>809</v>
      </c>
      <c r="U190" s="283">
        <v>698</v>
      </c>
      <c r="V190" s="283">
        <v>1709</v>
      </c>
      <c r="W190" s="283">
        <v>767</v>
      </c>
      <c r="X190" s="283">
        <v>664</v>
      </c>
      <c r="Y190" s="283">
        <v>771</v>
      </c>
      <c r="Z190" s="283">
        <v>1416</v>
      </c>
      <c r="AA190" s="283">
        <v>373</v>
      </c>
      <c r="AB190" s="283">
        <v>2275</v>
      </c>
      <c r="AC190" s="283">
        <v>0</v>
      </c>
      <c r="AD190" s="283">
        <v>1220</v>
      </c>
      <c r="AE190" s="283">
        <v>2857</v>
      </c>
      <c r="AF190" s="283">
        <v>2481</v>
      </c>
      <c r="AG190" s="283">
        <v>2761</v>
      </c>
      <c r="AH190" s="283">
        <v>563</v>
      </c>
      <c r="AI190" s="283">
        <v>711</v>
      </c>
      <c r="AJ190" s="283">
        <v>1244</v>
      </c>
      <c r="AK190" s="283">
        <v>940</v>
      </c>
      <c r="AL190" s="283">
        <v>1557</v>
      </c>
      <c r="AM190" s="283">
        <v>451</v>
      </c>
      <c r="AN190" s="283">
        <v>2535</v>
      </c>
      <c r="AO190" s="283">
        <v>1383</v>
      </c>
      <c r="AP190" s="283">
        <v>2231</v>
      </c>
      <c r="AQ190" s="283">
        <v>290</v>
      </c>
      <c r="AR190" s="283">
        <v>651</v>
      </c>
      <c r="AS190" s="283">
        <v>2658</v>
      </c>
      <c r="AT190" s="283">
        <v>1073</v>
      </c>
      <c r="AU190" s="283">
        <v>390</v>
      </c>
      <c r="AV190" s="345">
        <v>1416</v>
      </c>
      <c r="AW190" s="19">
        <v>968</v>
      </c>
      <c r="AX190" s="19">
        <v>4042</v>
      </c>
      <c r="AY190" s="19">
        <v>1523</v>
      </c>
      <c r="AZ190" s="19">
        <v>809</v>
      </c>
      <c r="BA190" s="19">
        <v>698</v>
      </c>
      <c r="BB190" s="19">
        <v>1709</v>
      </c>
      <c r="BC190" s="19">
        <v>767</v>
      </c>
      <c r="BD190" s="19">
        <v>663</v>
      </c>
      <c r="BE190" s="19">
        <v>664</v>
      </c>
      <c r="BF190" s="19">
        <v>771</v>
      </c>
      <c r="BG190" s="19">
        <v>1416</v>
      </c>
      <c r="BH190" s="19">
        <v>373</v>
      </c>
      <c r="BI190" s="19">
        <v>2275</v>
      </c>
      <c r="BJ190" s="19">
        <v>1220</v>
      </c>
      <c r="BK190" s="19">
        <v>841</v>
      </c>
      <c r="BL190" s="19">
        <v>771</v>
      </c>
      <c r="BM190" s="19">
        <v>869</v>
      </c>
      <c r="BN190" s="19">
        <v>1747</v>
      </c>
      <c r="BO190" s="19">
        <v>563</v>
      </c>
      <c r="BP190" s="19">
        <v>447</v>
      </c>
      <c r="BQ190" s="19">
        <v>1165</v>
      </c>
      <c r="BR190" s="19">
        <v>711</v>
      </c>
      <c r="BS190" s="19">
        <v>1244</v>
      </c>
      <c r="BT190" s="19">
        <v>940</v>
      </c>
      <c r="BU190" s="19">
        <v>304</v>
      </c>
      <c r="BV190" s="19">
        <v>1557</v>
      </c>
      <c r="BW190" s="19">
        <v>451</v>
      </c>
      <c r="BX190" s="19">
        <v>2535</v>
      </c>
      <c r="BY190" s="19">
        <v>1383</v>
      </c>
      <c r="BZ190" s="19">
        <v>2231</v>
      </c>
      <c r="CA190" s="19">
        <v>290</v>
      </c>
      <c r="CB190" s="19">
        <v>651</v>
      </c>
      <c r="CC190" s="19">
        <v>1292</v>
      </c>
      <c r="CD190" s="19">
        <v>2658</v>
      </c>
      <c r="CE190" s="19">
        <v>1073</v>
      </c>
      <c r="CF190" s="19">
        <v>390</v>
      </c>
      <c r="CG190" s="19">
        <v>1416</v>
      </c>
      <c r="CH190" s="19">
        <v>0</v>
      </c>
      <c r="CI190" s="375">
        <v>0.0022931281587086068</v>
      </c>
      <c r="CJ190" s="2" t="s">
        <v>351</v>
      </c>
      <c r="CK190" s="595"/>
      <c r="CL190" s="44" t="s">
        <v>102</v>
      </c>
      <c r="CN190" s="294">
        <v>190</v>
      </c>
    </row>
    <row r="191" spans="1:92" ht="12.75">
      <c r="A191" s="281" t="s">
        <v>35</v>
      </c>
      <c r="B191" s="19">
        <v>39482</v>
      </c>
      <c r="C191" s="19">
        <v>2115</v>
      </c>
      <c r="D191" s="19">
        <v>1999</v>
      </c>
      <c r="E191" s="19">
        <v>1578</v>
      </c>
      <c r="F191" s="19">
        <v>2655</v>
      </c>
      <c r="G191" s="19">
        <v>2594</v>
      </c>
      <c r="H191" s="19">
        <v>5845</v>
      </c>
      <c r="I191" s="19">
        <v>6125</v>
      </c>
      <c r="J191" s="19">
        <v>3384</v>
      </c>
      <c r="K191" s="19">
        <v>2915</v>
      </c>
      <c r="L191" s="19">
        <v>5038</v>
      </c>
      <c r="M191" s="19">
        <v>395</v>
      </c>
      <c r="N191" s="19">
        <v>235</v>
      </c>
      <c r="O191" s="19">
        <v>4604</v>
      </c>
      <c r="P191" s="19">
        <v>0</v>
      </c>
      <c r="Q191" s="52">
        <v>937</v>
      </c>
      <c r="R191" s="283">
        <v>3764</v>
      </c>
      <c r="S191" s="283">
        <v>1481</v>
      </c>
      <c r="T191" s="283">
        <v>808</v>
      </c>
      <c r="U191" s="283">
        <v>556</v>
      </c>
      <c r="V191" s="283">
        <v>1578</v>
      </c>
      <c r="W191" s="283">
        <v>782</v>
      </c>
      <c r="X191" s="283">
        <v>557</v>
      </c>
      <c r="Y191" s="283">
        <v>813</v>
      </c>
      <c r="Z191" s="283">
        <v>1262</v>
      </c>
      <c r="AA191" s="283">
        <v>447</v>
      </c>
      <c r="AB191" s="283">
        <v>1999</v>
      </c>
      <c r="AC191" s="283">
        <v>0</v>
      </c>
      <c r="AD191" s="283">
        <v>1065</v>
      </c>
      <c r="AE191" s="283">
        <v>2655</v>
      </c>
      <c r="AF191" s="283">
        <v>2140</v>
      </c>
      <c r="AG191" s="283">
        <v>2576</v>
      </c>
      <c r="AH191" s="283">
        <v>541</v>
      </c>
      <c r="AI191" s="283">
        <v>619</v>
      </c>
      <c r="AJ191" s="283">
        <v>1144</v>
      </c>
      <c r="AK191" s="283">
        <v>867</v>
      </c>
      <c r="AL191" s="283">
        <v>1405</v>
      </c>
      <c r="AM191" s="283">
        <v>395</v>
      </c>
      <c r="AN191" s="283">
        <v>2341</v>
      </c>
      <c r="AO191" s="283">
        <v>1040</v>
      </c>
      <c r="AP191" s="283">
        <v>1999</v>
      </c>
      <c r="AQ191" s="283">
        <v>235</v>
      </c>
      <c r="AR191" s="283">
        <v>691</v>
      </c>
      <c r="AS191" s="283">
        <v>2258</v>
      </c>
      <c r="AT191" s="283">
        <v>973</v>
      </c>
      <c r="AU191" s="283">
        <v>396</v>
      </c>
      <c r="AV191" s="345">
        <v>1158</v>
      </c>
      <c r="AW191" s="19">
        <v>937</v>
      </c>
      <c r="AX191" s="19">
        <v>3764</v>
      </c>
      <c r="AY191" s="19">
        <v>1481</v>
      </c>
      <c r="AZ191" s="19">
        <v>808</v>
      </c>
      <c r="BA191" s="19">
        <v>556</v>
      </c>
      <c r="BB191" s="19">
        <v>1578</v>
      </c>
      <c r="BC191" s="19">
        <v>782</v>
      </c>
      <c r="BD191" s="19">
        <v>638</v>
      </c>
      <c r="BE191" s="19">
        <v>557</v>
      </c>
      <c r="BF191" s="19">
        <v>813</v>
      </c>
      <c r="BG191" s="19">
        <v>1262</v>
      </c>
      <c r="BH191" s="19">
        <v>447</v>
      </c>
      <c r="BI191" s="19">
        <v>1999</v>
      </c>
      <c r="BJ191" s="19">
        <v>1065</v>
      </c>
      <c r="BK191" s="19">
        <v>733</v>
      </c>
      <c r="BL191" s="19">
        <v>587</v>
      </c>
      <c r="BM191" s="19">
        <v>820</v>
      </c>
      <c r="BN191" s="19">
        <v>1606</v>
      </c>
      <c r="BO191" s="19">
        <v>541</v>
      </c>
      <c r="BP191" s="19">
        <v>411</v>
      </c>
      <c r="BQ191" s="19">
        <v>1103</v>
      </c>
      <c r="BR191" s="19">
        <v>619</v>
      </c>
      <c r="BS191" s="19">
        <v>1144</v>
      </c>
      <c r="BT191" s="19">
        <v>867</v>
      </c>
      <c r="BU191" s="19">
        <v>311</v>
      </c>
      <c r="BV191" s="19">
        <v>1405</v>
      </c>
      <c r="BW191" s="19">
        <v>395</v>
      </c>
      <c r="BX191" s="19">
        <v>2341</v>
      </c>
      <c r="BY191" s="19">
        <v>1040</v>
      </c>
      <c r="BZ191" s="19">
        <v>1999</v>
      </c>
      <c r="CA191" s="19">
        <v>235</v>
      </c>
      <c r="CB191" s="19">
        <v>691</v>
      </c>
      <c r="CC191" s="19">
        <v>1162</v>
      </c>
      <c r="CD191" s="19">
        <v>2258</v>
      </c>
      <c r="CE191" s="19">
        <v>973</v>
      </c>
      <c r="CF191" s="19">
        <v>396</v>
      </c>
      <c r="CG191" s="19">
        <v>1158</v>
      </c>
      <c r="CH191" s="19">
        <v>0</v>
      </c>
      <c r="CI191" s="375">
        <v>0.0034603611197373675</v>
      </c>
      <c r="CJ191" s="2" t="s">
        <v>351</v>
      </c>
      <c r="CK191" s="595"/>
      <c r="CL191" s="44" t="s">
        <v>102</v>
      </c>
      <c r="CN191" s="294">
        <v>191</v>
      </c>
    </row>
    <row r="192" spans="1:92" ht="12.75">
      <c r="A192" s="281" t="s">
        <v>36</v>
      </c>
      <c r="B192" s="19">
        <v>35652</v>
      </c>
      <c r="C192" s="19">
        <v>1954</v>
      </c>
      <c r="D192" s="19">
        <v>1901</v>
      </c>
      <c r="E192" s="19">
        <v>1473</v>
      </c>
      <c r="F192" s="19">
        <v>2424</v>
      </c>
      <c r="G192" s="19">
        <v>2292</v>
      </c>
      <c r="H192" s="19">
        <v>5341</v>
      </c>
      <c r="I192" s="19">
        <v>5254</v>
      </c>
      <c r="J192" s="19">
        <v>3260</v>
      </c>
      <c r="K192" s="19">
        <v>2518</v>
      </c>
      <c r="L192" s="19">
        <v>4327</v>
      </c>
      <c r="M192" s="19">
        <v>376</v>
      </c>
      <c r="N192" s="19">
        <v>286</v>
      </c>
      <c r="O192" s="19">
        <v>4246</v>
      </c>
      <c r="P192" s="19">
        <v>0</v>
      </c>
      <c r="Q192" s="52">
        <v>855</v>
      </c>
      <c r="R192" s="283">
        <v>3450</v>
      </c>
      <c r="S192" s="283">
        <v>1361</v>
      </c>
      <c r="T192" s="283">
        <v>774</v>
      </c>
      <c r="U192" s="283">
        <v>479</v>
      </c>
      <c r="V192" s="283">
        <v>1473</v>
      </c>
      <c r="W192" s="283">
        <v>666</v>
      </c>
      <c r="X192" s="283">
        <v>543</v>
      </c>
      <c r="Y192" s="283">
        <v>668</v>
      </c>
      <c r="Z192" s="283">
        <v>1055</v>
      </c>
      <c r="AA192" s="283">
        <v>331</v>
      </c>
      <c r="AB192" s="283">
        <v>1767</v>
      </c>
      <c r="AC192" s="283">
        <v>0</v>
      </c>
      <c r="AD192" s="283">
        <v>933</v>
      </c>
      <c r="AE192" s="283">
        <v>2424</v>
      </c>
      <c r="AF192" s="283">
        <v>1844</v>
      </c>
      <c r="AG192" s="283">
        <v>2486</v>
      </c>
      <c r="AH192" s="283">
        <v>513</v>
      </c>
      <c r="AI192" s="283">
        <v>579</v>
      </c>
      <c r="AJ192" s="283">
        <v>1036</v>
      </c>
      <c r="AK192" s="283">
        <v>792</v>
      </c>
      <c r="AL192" s="283">
        <v>1208</v>
      </c>
      <c r="AM192" s="283">
        <v>376</v>
      </c>
      <c r="AN192" s="283">
        <v>2219</v>
      </c>
      <c r="AO192" s="283">
        <v>900</v>
      </c>
      <c r="AP192" s="283">
        <v>1901</v>
      </c>
      <c r="AQ192" s="283">
        <v>286</v>
      </c>
      <c r="AR192" s="283">
        <v>619</v>
      </c>
      <c r="AS192" s="283">
        <v>1977</v>
      </c>
      <c r="AT192" s="283">
        <v>880</v>
      </c>
      <c r="AU192" s="283">
        <v>331</v>
      </c>
      <c r="AV192" s="345">
        <v>926</v>
      </c>
      <c r="AW192" s="19">
        <v>855</v>
      </c>
      <c r="AX192" s="19">
        <v>3450</v>
      </c>
      <c r="AY192" s="19">
        <v>1361</v>
      </c>
      <c r="AZ192" s="19">
        <v>774</v>
      </c>
      <c r="BA192" s="19">
        <v>479</v>
      </c>
      <c r="BB192" s="19">
        <v>1473</v>
      </c>
      <c r="BC192" s="19">
        <v>666</v>
      </c>
      <c r="BD192" s="19">
        <v>506</v>
      </c>
      <c r="BE192" s="19">
        <v>543</v>
      </c>
      <c r="BF192" s="19">
        <v>668</v>
      </c>
      <c r="BG192" s="19">
        <v>1055</v>
      </c>
      <c r="BH192" s="19">
        <v>331</v>
      </c>
      <c r="BI192" s="19">
        <v>1767</v>
      </c>
      <c r="BJ192" s="19">
        <v>933</v>
      </c>
      <c r="BK192" s="19">
        <v>538</v>
      </c>
      <c r="BL192" s="19">
        <v>521</v>
      </c>
      <c r="BM192" s="19">
        <v>785</v>
      </c>
      <c r="BN192" s="19">
        <v>1513</v>
      </c>
      <c r="BO192" s="19">
        <v>513</v>
      </c>
      <c r="BP192" s="19">
        <v>405</v>
      </c>
      <c r="BQ192" s="19">
        <v>1100</v>
      </c>
      <c r="BR192" s="19">
        <v>579</v>
      </c>
      <c r="BS192" s="19">
        <v>1036</v>
      </c>
      <c r="BT192" s="19">
        <v>792</v>
      </c>
      <c r="BU192" s="19">
        <v>283</v>
      </c>
      <c r="BV192" s="19">
        <v>1208</v>
      </c>
      <c r="BW192" s="19">
        <v>376</v>
      </c>
      <c r="BX192" s="19">
        <v>2219</v>
      </c>
      <c r="BY192" s="19">
        <v>900</v>
      </c>
      <c r="BZ192" s="19">
        <v>1901</v>
      </c>
      <c r="CA192" s="19">
        <v>286</v>
      </c>
      <c r="CB192" s="19">
        <v>619</v>
      </c>
      <c r="CC192" s="19">
        <v>1103</v>
      </c>
      <c r="CD192" s="19">
        <v>1977</v>
      </c>
      <c r="CE192" s="19">
        <v>880</v>
      </c>
      <c r="CF192" s="19">
        <v>331</v>
      </c>
      <c r="CG192" s="19">
        <v>926</v>
      </c>
      <c r="CH192" s="19">
        <v>0</v>
      </c>
      <c r="CI192" s="375">
        <v>0.005619091315898291</v>
      </c>
      <c r="CJ192" s="2" t="s">
        <v>351</v>
      </c>
      <c r="CK192" s="595"/>
      <c r="CL192" s="44" t="s">
        <v>102</v>
      </c>
      <c r="CN192" s="294">
        <v>192</v>
      </c>
    </row>
    <row r="193" spans="1:92" ht="12.75">
      <c r="A193" s="281" t="s">
        <v>37</v>
      </c>
      <c r="B193" s="19">
        <v>36683</v>
      </c>
      <c r="C193" s="19">
        <v>2169</v>
      </c>
      <c r="D193" s="19">
        <v>2043</v>
      </c>
      <c r="E193" s="19">
        <v>1748</v>
      </c>
      <c r="F193" s="19">
        <v>2607</v>
      </c>
      <c r="G193" s="19">
        <v>2414</v>
      </c>
      <c r="H193" s="19">
        <v>5482</v>
      </c>
      <c r="I193" s="19">
        <v>4871</v>
      </c>
      <c r="J193" s="19">
        <v>3248</v>
      </c>
      <c r="K193" s="19">
        <v>2421</v>
      </c>
      <c r="L193" s="19">
        <v>4296</v>
      </c>
      <c r="M193" s="19">
        <v>399</v>
      </c>
      <c r="N193" s="19">
        <v>264</v>
      </c>
      <c r="O193" s="19">
        <v>4721</v>
      </c>
      <c r="P193" s="19">
        <v>0</v>
      </c>
      <c r="Q193" s="52">
        <v>862</v>
      </c>
      <c r="R193" s="283">
        <v>3456</v>
      </c>
      <c r="S193" s="283">
        <v>1512</v>
      </c>
      <c r="T193" s="283">
        <v>837</v>
      </c>
      <c r="U193" s="283">
        <v>501</v>
      </c>
      <c r="V193" s="283">
        <v>1748</v>
      </c>
      <c r="W193" s="283">
        <v>611</v>
      </c>
      <c r="X193" s="283">
        <v>613</v>
      </c>
      <c r="Y193" s="283">
        <v>671</v>
      </c>
      <c r="Z193" s="283">
        <v>1066</v>
      </c>
      <c r="AA193" s="283">
        <v>308</v>
      </c>
      <c r="AB193" s="283">
        <v>1670</v>
      </c>
      <c r="AC193" s="283">
        <v>0</v>
      </c>
      <c r="AD193" s="283">
        <v>1030</v>
      </c>
      <c r="AE193" s="283">
        <v>2607</v>
      </c>
      <c r="AF193" s="283">
        <v>1665</v>
      </c>
      <c r="AG193" s="283">
        <v>2411</v>
      </c>
      <c r="AH193" s="283">
        <v>467</v>
      </c>
      <c r="AI193" s="283">
        <v>590</v>
      </c>
      <c r="AJ193" s="283">
        <v>1164</v>
      </c>
      <c r="AK193" s="283">
        <v>973</v>
      </c>
      <c r="AL193" s="283">
        <v>1101</v>
      </c>
      <c r="AM193" s="283">
        <v>399</v>
      </c>
      <c r="AN193" s="283">
        <v>2598</v>
      </c>
      <c r="AO193" s="283">
        <v>908</v>
      </c>
      <c r="AP193" s="283">
        <v>2043</v>
      </c>
      <c r="AQ193" s="283">
        <v>264</v>
      </c>
      <c r="AR193" s="283">
        <v>583</v>
      </c>
      <c r="AS193" s="283">
        <v>1838</v>
      </c>
      <c r="AT193" s="283">
        <v>883</v>
      </c>
      <c r="AU193" s="283">
        <v>334</v>
      </c>
      <c r="AV193" s="345">
        <v>970</v>
      </c>
      <c r="AW193" s="19">
        <v>862</v>
      </c>
      <c r="AX193" s="19">
        <v>3456</v>
      </c>
      <c r="AY193" s="19">
        <v>1512</v>
      </c>
      <c r="AZ193" s="19">
        <v>837</v>
      </c>
      <c r="BA193" s="19">
        <v>501</v>
      </c>
      <c r="BB193" s="19">
        <v>1748</v>
      </c>
      <c r="BC193" s="19">
        <v>611</v>
      </c>
      <c r="BD193" s="19">
        <v>551</v>
      </c>
      <c r="BE193" s="19">
        <v>613</v>
      </c>
      <c r="BF193" s="19">
        <v>671</v>
      </c>
      <c r="BG193" s="19">
        <v>1066</v>
      </c>
      <c r="BH193" s="19">
        <v>308</v>
      </c>
      <c r="BI193" s="19">
        <v>1670</v>
      </c>
      <c r="BJ193" s="19">
        <v>1030</v>
      </c>
      <c r="BK193" s="19">
        <v>491</v>
      </c>
      <c r="BL193" s="19">
        <v>496</v>
      </c>
      <c r="BM193" s="19">
        <v>678</v>
      </c>
      <c r="BN193" s="19">
        <v>1680</v>
      </c>
      <c r="BO193" s="19">
        <v>467</v>
      </c>
      <c r="BP193" s="19">
        <v>376</v>
      </c>
      <c r="BQ193" s="19">
        <v>1020</v>
      </c>
      <c r="BR193" s="19">
        <v>590</v>
      </c>
      <c r="BS193" s="19">
        <v>1164</v>
      </c>
      <c r="BT193" s="19">
        <v>973</v>
      </c>
      <c r="BU193" s="19">
        <v>295</v>
      </c>
      <c r="BV193" s="19">
        <v>1101</v>
      </c>
      <c r="BW193" s="19">
        <v>399</v>
      </c>
      <c r="BX193" s="19">
        <v>2598</v>
      </c>
      <c r="BY193" s="19">
        <v>908</v>
      </c>
      <c r="BZ193" s="19">
        <v>2043</v>
      </c>
      <c r="CA193" s="19">
        <v>264</v>
      </c>
      <c r="CB193" s="19">
        <v>583</v>
      </c>
      <c r="CC193" s="19">
        <v>1096</v>
      </c>
      <c r="CD193" s="19">
        <v>1838</v>
      </c>
      <c r="CE193" s="19">
        <v>883</v>
      </c>
      <c r="CF193" s="19">
        <v>334</v>
      </c>
      <c r="CG193" s="19">
        <v>970</v>
      </c>
      <c r="CH193" s="19">
        <v>0</v>
      </c>
      <c r="CI193" s="375">
        <v>0.009572300116359055</v>
      </c>
      <c r="CJ193" s="2" t="s">
        <v>351</v>
      </c>
      <c r="CK193" s="595"/>
      <c r="CL193" s="44" t="s">
        <v>102</v>
      </c>
      <c r="CN193" s="294">
        <v>193</v>
      </c>
    </row>
    <row r="194" spans="1:92" ht="12.75">
      <c r="A194" s="281" t="s">
        <v>38</v>
      </c>
      <c r="B194" s="19">
        <v>27117</v>
      </c>
      <c r="C194" s="19">
        <v>1566</v>
      </c>
      <c r="D194" s="19">
        <v>1621</v>
      </c>
      <c r="E194" s="19">
        <v>1368</v>
      </c>
      <c r="F194" s="19">
        <v>2016</v>
      </c>
      <c r="G194" s="19">
        <v>1756</v>
      </c>
      <c r="H194" s="19">
        <v>3811</v>
      </c>
      <c r="I194" s="19">
        <v>3390</v>
      </c>
      <c r="J194" s="19">
        <v>2495</v>
      </c>
      <c r="K194" s="19">
        <v>1727</v>
      </c>
      <c r="L194" s="19">
        <v>3224</v>
      </c>
      <c r="M194" s="19">
        <v>313</v>
      </c>
      <c r="N194" s="19">
        <v>196</v>
      </c>
      <c r="O194" s="19">
        <v>3634</v>
      </c>
      <c r="P194" s="19">
        <v>0</v>
      </c>
      <c r="Q194" s="52">
        <v>605</v>
      </c>
      <c r="R194" s="283">
        <v>2345</v>
      </c>
      <c r="S194" s="283">
        <v>1175</v>
      </c>
      <c r="T194" s="283">
        <v>638</v>
      </c>
      <c r="U194" s="283">
        <v>366</v>
      </c>
      <c r="V194" s="283">
        <v>1368</v>
      </c>
      <c r="W194" s="283">
        <v>489</v>
      </c>
      <c r="X194" s="283">
        <v>388</v>
      </c>
      <c r="Y194" s="283">
        <v>462</v>
      </c>
      <c r="Z194" s="283">
        <v>810</v>
      </c>
      <c r="AA194" s="283">
        <v>203</v>
      </c>
      <c r="AB194" s="283">
        <v>1240</v>
      </c>
      <c r="AC194" s="283">
        <v>0</v>
      </c>
      <c r="AD194" s="283">
        <v>727</v>
      </c>
      <c r="AE194" s="283">
        <v>2016</v>
      </c>
      <c r="AF194" s="283">
        <v>1026</v>
      </c>
      <c r="AG194" s="283">
        <v>1857</v>
      </c>
      <c r="AH194" s="283">
        <v>400</v>
      </c>
      <c r="AI194" s="283">
        <v>471</v>
      </c>
      <c r="AJ194" s="283">
        <v>861</v>
      </c>
      <c r="AK194" s="283">
        <v>730</v>
      </c>
      <c r="AL194" s="283">
        <v>788</v>
      </c>
      <c r="AM194" s="283">
        <v>313</v>
      </c>
      <c r="AN194" s="283">
        <v>1970</v>
      </c>
      <c r="AO194" s="283">
        <v>681</v>
      </c>
      <c r="AP194" s="283">
        <v>1621</v>
      </c>
      <c r="AQ194" s="283">
        <v>196</v>
      </c>
      <c r="AR194" s="283">
        <v>448</v>
      </c>
      <c r="AS194" s="283">
        <v>1316</v>
      </c>
      <c r="AT194" s="283">
        <v>663</v>
      </c>
      <c r="AU194" s="283">
        <v>241</v>
      </c>
      <c r="AV194" s="345">
        <v>703</v>
      </c>
      <c r="AW194" s="19">
        <v>605</v>
      </c>
      <c r="AX194" s="19">
        <v>2345</v>
      </c>
      <c r="AY194" s="19">
        <v>1175</v>
      </c>
      <c r="AZ194" s="19">
        <v>638</v>
      </c>
      <c r="BA194" s="19">
        <v>366</v>
      </c>
      <c r="BB194" s="19">
        <v>1368</v>
      </c>
      <c r="BC194" s="19">
        <v>489</v>
      </c>
      <c r="BD194" s="19">
        <v>423</v>
      </c>
      <c r="BE194" s="19">
        <v>388</v>
      </c>
      <c r="BF194" s="19">
        <v>462</v>
      </c>
      <c r="BG194" s="19">
        <v>810</v>
      </c>
      <c r="BH194" s="19">
        <v>203</v>
      </c>
      <c r="BI194" s="19">
        <v>1240</v>
      </c>
      <c r="BJ194" s="19">
        <v>727</v>
      </c>
      <c r="BK194" s="19">
        <v>332</v>
      </c>
      <c r="BL194" s="19">
        <v>260</v>
      </c>
      <c r="BM194" s="19">
        <v>434</v>
      </c>
      <c r="BN194" s="19">
        <v>1313</v>
      </c>
      <c r="BO194" s="19">
        <v>400</v>
      </c>
      <c r="BP194" s="19">
        <v>280</v>
      </c>
      <c r="BQ194" s="19">
        <v>791</v>
      </c>
      <c r="BR194" s="19">
        <v>471</v>
      </c>
      <c r="BS194" s="19">
        <v>861</v>
      </c>
      <c r="BT194" s="19">
        <v>730</v>
      </c>
      <c r="BU194" s="19">
        <v>261</v>
      </c>
      <c r="BV194" s="19">
        <v>788</v>
      </c>
      <c r="BW194" s="19">
        <v>313</v>
      </c>
      <c r="BX194" s="19">
        <v>1970</v>
      </c>
      <c r="BY194" s="19">
        <v>681</v>
      </c>
      <c r="BZ194" s="19">
        <v>1621</v>
      </c>
      <c r="CA194" s="19">
        <v>196</v>
      </c>
      <c r="CB194" s="19">
        <v>448</v>
      </c>
      <c r="CC194" s="19">
        <v>805</v>
      </c>
      <c r="CD194" s="19">
        <v>1316</v>
      </c>
      <c r="CE194" s="19">
        <v>663</v>
      </c>
      <c r="CF194" s="19">
        <v>241</v>
      </c>
      <c r="CG194" s="19">
        <v>703</v>
      </c>
      <c r="CH194" s="19">
        <v>0</v>
      </c>
      <c r="CI194" s="375">
        <v>0.016677171100643536</v>
      </c>
      <c r="CJ194" s="2" t="s">
        <v>351</v>
      </c>
      <c r="CK194" s="595"/>
      <c r="CL194" s="44" t="s">
        <v>102</v>
      </c>
      <c r="CN194" s="294">
        <v>194</v>
      </c>
    </row>
    <row r="195" spans="1:92" ht="12.75">
      <c r="A195" s="281" t="s">
        <v>39</v>
      </c>
      <c r="B195" s="19">
        <v>21726</v>
      </c>
      <c r="C195" s="19">
        <v>1283</v>
      </c>
      <c r="D195" s="19">
        <v>1368</v>
      </c>
      <c r="E195" s="19">
        <v>1100</v>
      </c>
      <c r="F195" s="19">
        <v>1587</v>
      </c>
      <c r="G195" s="19">
        <v>1504</v>
      </c>
      <c r="H195" s="19">
        <v>3160</v>
      </c>
      <c r="I195" s="19">
        <v>2513</v>
      </c>
      <c r="J195" s="19">
        <v>1952</v>
      </c>
      <c r="K195" s="19">
        <v>1392</v>
      </c>
      <c r="L195" s="19">
        <v>2510</v>
      </c>
      <c r="M195" s="19">
        <v>260</v>
      </c>
      <c r="N195" s="19">
        <v>144</v>
      </c>
      <c r="O195" s="19">
        <v>2953</v>
      </c>
      <c r="P195" s="19">
        <v>0</v>
      </c>
      <c r="Q195" s="52">
        <v>506</v>
      </c>
      <c r="R195" s="283">
        <v>1983</v>
      </c>
      <c r="S195" s="283">
        <v>954</v>
      </c>
      <c r="T195" s="283">
        <v>533</v>
      </c>
      <c r="U195" s="283">
        <v>318</v>
      </c>
      <c r="V195" s="283">
        <v>1100</v>
      </c>
      <c r="W195" s="283">
        <v>390</v>
      </c>
      <c r="X195" s="283">
        <v>298</v>
      </c>
      <c r="Y195" s="283">
        <v>387</v>
      </c>
      <c r="Z195" s="283">
        <v>623</v>
      </c>
      <c r="AA195" s="283">
        <v>170</v>
      </c>
      <c r="AB195" s="283">
        <v>1046</v>
      </c>
      <c r="AC195" s="283">
        <v>0</v>
      </c>
      <c r="AD195" s="283">
        <v>608</v>
      </c>
      <c r="AE195" s="283">
        <v>1587</v>
      </c>
      <c r="AF195" s="283">
        <v>779</v>
      </c>
      <c r="AG195" s="283">
        <v>1419</v>
      </c>
      <c r="AH195" s="283">
        <v>294</v>
      </c>
      <c r="AI195" s="283">
        <v>322</v>
      </c>
      <c r="AJ195" s="283">
        <v>671</v>
      </c>
      <c r="AK195" s="283">
        <v>561</v>
      </c>
      <c r="AL195" s="283">
        <v>595</v>
      </c>
      <c r="AM195" s="283">
        <v>260</v>
      </c>
      <c r="AN195" s="283">
        <v>1609</v>
      </c>
      <c r="AO195" s="283">
        <v>467</v>
      </c>
      <c r="AP195" s="283">
        <v>1368</v>
      </c>
      <c r="AQ195" s="283">
        <v>144</v>
      </c>
      <c r="AR195" s="283">
        <v>424</v>
      </c>
      <c r="AS195" s="283">
        <v>1031</v>
      </c>
      <c r="AT195" s="283">
        <v>578</v>
      </c>
      <c r="AU195" s="283">
        <v>182</v>
      </c>
      <c r="AV195" s="345">
        <v>519</v>
      </c>
      <c r="AW195" s="19">
        <v>506</v>
      </c>
      <c r="AX195" s="19">
        <v>1983</v>
      </c>
      <c r="AY195" s="19">
        <v>954</v>
      </c>
      <c r="AZ195" s="19">
        <v>533</v>
      </c>
      <c r="BA195" s="19">
        <v>318</v>
      </c>
      <c r="BB195" s="19">
        <v>1100</v>
      </c>
      <c r="BC195" s="19">
        <v>390</v>
      </c>
      <c r="BD195" s="19">
        <v>316</v>
      </c>
      <c r="BE195" s="19">
        <v>298</v>
      </c>
      <c r="BF195" s="19">
        <v>387</v>
      </c>
      <c r="BG195" s="19">
        <v>623</v>
      </c>
      <c r="BH195" s="19">
        <v>170</v>
      </c>
      <c r="BI195" s="19">
        <v>1046</v>
      </c>
      <c r="BJ195" s="19">
        <v>608</v>
      </c>
      <c r="BK195" s="19">
        <v>215</v>
      </c>
      <c r="BL195" s="19">
        <v>226</v>
      </c>
      <c r="BM195" s="19">
        <v>338</v>
      </c>
      <c r="BN195" s="19">
        <v>1029</v>
      </c>
      <c r="BO195" s="19">
        <v>294</v>
      </c>
      <c r="BP195" s="19">
        <v>242</v>
      </c>
      <c r="BQ195" s="19">
        <v>599</v>
      </c>
      <c r="BR195" s="19">
        <v>322</v>
      </c>
      <c r="BS195" s="19">
        <v>671</v>
      </c>
      <c r="BT195" s="19">
        <v>561</v>
      </c>
      <c r="BU195" s="19">
        <v>225</v>
      </c>
      <c r="BV195" s="19">
        <v>595</v>
      </c>
      <c r="BW195" s="19">
        <v>260</v>
      </c>
      <c r="BX195" s="19">
        <v>1609</v>
      </c>
      <c r="BY195" s="19">
        <v>467</v>
      </c>
      <c r="BZ195" s="19">
        <v>1368</v>
      </c>
      <c r="CA195" s="19">
        <v>144</v>
      </c>
      <c r="CB195" s="19">
        <v>424</v>
      </c>
      <c r="CC195" s="19">
        <v>595</v>
      </c>
      <c r="CD195" s="19">
        <v>1031</v>
      </c>
      <c r="CE195" s="19">
        <v>578</v>
      </c>
      <c r="CF195" s="19">
        <v>182</v>
      </c>
      <c r="CG195" s="19">
        <v>519</v>
      </c>
      <c r="CH195" s="19">
        <v>0</v>
      </c>
      <c r="CI195" s="375">
        <v>0.02804756568297846</v>
      </c>
      <c r="CJ195" s="2" t="s">
        <v>351</v>
      </c>
      <c r="CK195" s="595"/>
      <c r="CL195" s="44" t="s">
        <v>102</v>
      </c>
      <c r="CN195" s="294">
        <v>195</v>
      </c>
    </row>
    <row r="196" spans="1:92" ht="12.75">
      <c r="A196" s="281" t="s">
        <v>40</v>
      </c>
      <c r="B196" s="19">
        <v>16039</v>
      </c>
      <c r="C196" s="19">
        <v>860</v>
      </c>
      <c r="D196" s="19">
        <v>912</v>
      </c>
      <c r="E196" s="19">
        <v>890</v>
      </c>
      <c r="F196" s="19">
        <v>1194</v>
      </c>
      <c r="G196" s="19">
        <v>1031</v>
      </c>
      <c r="H196" s="19">
        <v>2265</v>
      </c>
      <c r="I196" s="19">
        <v>2007</v>
      </c>
      <c r="J196" s="19">
        <v>1424</v>
      </c>
      <c r="K196" s="19">
        <v>1065</v>
      </c>
      <c r="L196" s="19">
        <v>1859</v>
      </c>
      <c r="M196" s="19">
        <v>178</v>
      </c>
      <c r="N196" s="19">
        <v>87</v>
      </c>
      <c r="O196" s="19">
        <v>2267</v>
      </c>
      <c r="P196" s="19">
        <v>0</v>
      </c>
      <c r="Q196" s="52">
        <v>374</v>
      </c>
      <c r="R196" s="283">
        <v>1347</v>
      </c>
      <c r="S196" s="283">
        <v>696</v>
      </c>
      <c r="T196" s="283">
        <v>378</v>
      </c>
      <c r="U196" s="283">
        <v>212</v>
      </c>
      <c r="V196" s="283">
        <v>890</v>
      </c>
      <c r="W196" s="283">
        <v>301</v>
      </c>
      <c r="X196" s="283">
        <v>191</v>
      </c>
      <c r="Y196" s="283">
        <v>299</v>
      </c>
      <c r="Z196" s="283">
        <v>499</v>
      </c>
      <c r="AA196" s="283">
        <v>143</v>
      </c>
      <c r="AB196" s="283">
        <v>821</v>
      </c>
      <c r="AC196" s="283">
        <v>0</v>
      </c>
      <c r="AD196" s="283">
        <v>406</v>
      </c>
      <c r="AE196" s="283">
        <v>1194</v>
      </c>
      <c r="AF196" s="283">
        <v>655</v>
      </c>
      <c r="AG196" s="283">
        <v>1046</v>
      </c>
      <c r="AH196" s="283">
        <v>194</v>
      </c>
      <c r="AI196" s="283">
        <v>227</v>
      </c>
      <c r="AJ196" s="283">
        <v>544</v>
      </c>
      <c r="AK196" s="283">
        <v>374</v>
      </c>
      <c r="AL196" s="283">
        <v>410</v>
      </c>
      <c r="AM196" s="283">
        <v>178</v>
      </c>
      <c r="AN196" s="283">
        <v>1270</v>
      </c>
      <c r="AO196" s="283">
        <v>341</v>
      </c>
      <c r="AP196" s="283">
        <v>912</v>
      </c>
      <c r="AQ196" s="283">
        <v>87</v>
      </c>
      <c r="AR196" s="283">
        <v>295</v>
      </c>
      <c r="AS196" s="283">
        <v>860</v>
      </c>
      <c r="AT196" s="283">
        <v>413</v>
      </c>
      <c r="AU196" s="283">
        <v>170</v>
      </c>
      <c r="AV196" s="345">
        <v>312</v>
      </c>
      <c r="AW196" s="19">
        <v>374</v>
      </c>
      <c r="AX196" s="19">
        <v>1347</v>
      </c>
      <c r="AY196" s="19">
        <v>696</v>
      </c>
      <c r="AZ196" s="19">
        <v>378</v>
      </c>
      <c r="BA196" s="19">
        <v>212</v>
      </c>
      <c r="BB196" s="19">
        <v>890</v>
      </c>
      <c r="BC196" s="19">
        <v>301</v>
      </c>
      <c r="BD196" s="19">
        <v>228</v>
      </c>
      <c r="BE196" s="19">
        <v>191</v>
      </c>
      <c r="BF196" s="19">
        <v>299</v>
      </c>
      <c r="BG196" s="19">
        <v>499</v>
      </c>
      <c r="BH196" s="19">
        <v>143</v>
      </c>
      <c r="BI196" s="19">
        <v>821</v>
      </c>
      <c r="BJ196" s="19">
        <v>406</v>
      </c>
      <c r="BK196" s="19">
        <v>187</v>
      </c>
      <c r="BL196" s="19">
        <v>191</v>
      </c>
      <c r="BM196" s="19">
        <v>277</v>
      </c>
      <c r="BN196" s="19">
        <v>740</v>
      </c>
      <c r="BO196" s="19">
        <v>194</v>
      </c>
      <c r="BP196" s="19">
        <v>226</v>
      </c>
      <c r="BQ196" s="19">
        <v>408</v>
      </c>
      <c r="BR196" s="19">
        <v>227</v>
      </c>
      <c r="BS196" s="19">
        <v>544</v>
      </c>
      <c r="BT196" s="19">
        <v>374</v>
      </c>
      <c r="BU196" s="19">
        <v>164</v>
      </c>
      <c r="BV196" s="19">
        <v>410</v>
      </c>
      <c r="BW196" s="19">
        <v>178</v>
      </c>
      <c r="BX196" s="19">
        <v>1270</v>
      </c>
      <c r="BY196" s="19">
        <v>341</v>
      </c>
      <c r="BZ196" s="19">
        <v>912</v>
      </c>
      <c r="CA196" s="19">
        <v>87</v>
      </c>
      <c r="CB196" s="19">
        <v>295</v>
      </c>
      <c r="CC196" s="19">
        <v>474</v>
      </c>
      <c r="CD196" s="19">
        <v>860</v>
      </c>
      <c r="CE196" s="19">
        <v>413</v>
      </c>
      <c r="CF196" s="19">
        <v>170</v>
      </c>
      <c r="CG196" s="19">
        <v>312</v>
      </c>
      <c r="CH196" s="19">
        <v>0</v>
      </c>
      <c r="CI196" s="375">
        <v>0.048154071158130696</v>
      </c>
      <c r="CJ196" s="2" t="s">
        <v>351</v>
      </c>
      <c r="CK196" s="595"/>
      <c r="CL196" s="44" t="s">
        <v>102</v>
      </c>
      <c r="CN196" s="294">
        <v>196</v>
      </c>
    </row>
    <row r="197" spans="1:92" ht="12.75">
      <c r="A197" s="281" t="s">
        <v>41</v>
      </c>
      <c r="B197" s="19">
        <v>10467</v>
      </c>
      <c r="C197" s="19">
        <v>602</v>
      </c>
      <c r="D197" s="19">
        <v>623</v>
      </c>
      <c r="E197" s="19">
        <v>636</v>
      </c>
      <c r="F197" s="19">
        <v>727</v>
      </c>
      <c r="G197" s="19">
        <v>627</v>
      </c>
      <c r="H197" s="19">
        <v>1548</v>
      </c>
      <c r="I197" s="19">
        <v>1250</v>
      </c>
      <c r="J197" s="19">
        <v>933</v>
      </c>
      <c r="K197" s="19">
        <v>574</v>
      </c>
      <c r="L197" s="19">
        <v>1252</v>
      </c>
      <c r="M197" s="19">
        <v>115</v>
      </c>
      <c r="N197" s="19">
        <v>66</v>
      </c>
      <c r="O197" s="19">
        <v>1514</v>
      </c>
      <c r="P197" s="19">
        <v>0</v>
      </c>
      <c r="Q197" s="52">
        <v>256</v>
      </c>
      <c r="R197" s="283">
        <v>930</v>
      </c>
      <c r="S197" s="283">
        <v>449</v>
      </c>
      <c r="T197" s="283">
        <v>240</v>
      </c>
      <c r="U197" s="283">
        <v>127</v>
      </c>
      <c r="V197" s="283">
        <v>636</v>
      </c>
      <c r="W197" s="283">
        <v>232</v>
      </c>
      <c r="X197" s="283">
        <v>136</v>
      </c>
      <c r="Y197" s="283">
        <v>183</v>
      </c>
      <c r="Z197" s="283">
        <v>348</v>
      </c>
      <c r="AA197" s="283">
        <v>99</v>
      </c>
      <c r="AB197" s="283">
        <v>542</v>
      </c>
      <c r="AC197" s="283">
        <v>0</v>
      </c>
      <c r="AD197" s="283">
        <v>252</v>
      </c>
      <c r="AE197" s="283">
        <v>727</v>
      </c>
      <c r="AF197" s="283">
        <v>414</v>
      </c>
      <c r="AG197" s="283">
        <v>693</v>
      </c>
      <c r="AH197" s="283">
        <v>152</v>
      </c>
      <c r="AI197" s="283">
        <v>156</v>
      </c>
      <c r="AJ197" s="283">
        <v>362</v>
      </c>
      <c r="AK197" s="283">
        <v>236</v>
      </c>
      <c r="AL197" s="283">
        <v>209</v>
      </c>
      <c r="AM197" s="283">
        <v>115</v>
      </c>
      <c r="AN197" s="283">
        <v>833</v>
      </c>
      <c r="AO197" s="283">
        <v>240</v>
      </c>
      <c r="AP197" s="283">
        <v>623</v>
      </c>
      <c r="AQ197" s="283">
        <v>66</v>
      </c>
      <c r="AR197" s="283">
        <v>230</v>
      </c>
      <c r="AS197" s="283">
        <v>455</v>
      </c>
      <c r="AT197" s="283">
        <v>248</v>
      </c>
      <c r="AU197" s="283">
        <v>72</v>
      </c>
      <c r="AV197" s="345">
        <v>206</v>
      </c>
      <c r="AW197" s="19">
        <v>256</v>
      </c>
      <c r="AX197" s="19">
        <v>930</v>
      </c>
      <c r="AY197" s="19">
        <v>449</v>
      </c>
      <c r="AZ197" s="19">
        <v>240</v>
      </c>
      <c r="BA197" s="19">
        <v>127</v>
      </c>
      <c r="BB197" s="19">
        <v>636</v>
      </c>
      <c r="BC197" s="19">
        <v>232</v>
      </c>
      <c r="BD197" s="19">
        <v>151</v>
      </c>
      <c r="BE197" s="19">
        <v>136</v>
      </c>
      <c r="BF197" s="19">
        <v>183</v>
      </c>
      <c r="BG197" s="19">
        <v>348</v>
      </c>
      <c r="BH197" s="19">
        <v>99</v>
      </c>
      <c r="BI197" s="19">
        <v>542</v>
      </c>
      <c r="BJ197" s="19">
        <v>252</v>
      </c>
      <c r="BK197" s="19">
        <v>104</v>
      </c>
      <c r="BL197" s="19">
        <v>146</v>
      </c>
      <c r="BM197" s="19">
        <v>164</v>
      </c>
      <c r="BN197" s="19">
        <v>441</v>
      </c>
      <c r="BO197" s="19">
        <v>152</v>
      </c>
      <c r="BP197" s="19">
        <v>135</v>
      </c>
      <c r="BQ197" s="19">
        <v>262</v>
      </c>
      <c r="BR197" s="19">
        <v>156</v>
      </c>
      <c r="BS197" s="19">
        <v>362</v>
      </c>
      <c r="BT197" s="19">
        <v>236</v>
      </c>
      <c r="BU197" s="19">
        <v>95</v>
      </c>
      <c r="BV197" s="19">
        <v>209</v>
      </c>
      <c r="BW197" s="19">
        <v>115</v>
      </c>
      <c r="BX197" s="19">
        <v>833</v>
      </c>
      <c r="BY197" s="19">
        <v>240</v>
      </c>
      <c r="BZ197" s="19">
        <v>623</v>
      </c>
      <c r="CA197" s="19">
        <v>66</v>
      </c>
      <c r="CB197" s="19">
        <v>230</v>
      </c>
      <c r="CC197" s="19">
        <v>336</v>
      </c>
      <c r="CD197" s="19">
        <v>455</v>
      </c>
      <c r="CE197" s="19">
        <v>248</v>
      </c>
      <c r="CF197" s="19">
        <v>72</v>
      </c>
      <c r="CG197" s="19">
        <v>206</v>
      </c>
      <c r="CH197" s="19">
        <v>0</v>
      </c>
      <c r="CI197" s="375">
        <v>0.08574932118770255</v>
      </c>
      <c r="CJ197" s="2" t="s">
        <v>351</v>
      </c>
      <c r="CK197" s="595"/>
      <c r="CL197" s="44" t="s">
        <v>102</v>
      </c>
      <c r="CN197" s="294">
        <v>197</v>
      </c>
    </row>
    <row r="198" spans="1:92" ht="12.75">
      <c r="A198" s="281" t="s">
        <v>86</v>
      </c>
      <c r="B198" s="19">
        <v>7030</v>
      </c>
      <c r="C198" s="19">
        <v>385</v>
      </c>
      <c r="D198" s="19">
        <v>369</v>
      </c>
      <c r="E198" s="19">
        <v>355</v>
      </c>
      <c r="F198" s="19">
        <v>468</v>
      </c>
      <c r="G198" s="19">
        <v>420</v>
      </c>
      <c r="H198" s="19">
        <v>1119</v>
      </c>
      <c r="I198" s="19">
        <v>876</v>
      </c>
      <c r="J198" s="19">
        <v>676</v>
      </c>
      <c r="K198" s="19">
        <v>373</v>
      </c>
      <c r="L198" s="19">
        <v>842</v>
      </c>
      <c r="M198" s="19">
        <v>60</v>
      </c>
      <c r="N198" s="19">
        <v>51</v>
      </c>
      <c r="O198" s="19">
        <v>1036</v>
      </c>
      <c r="P198" s="19">
        <v>0</v>
      </c>
      <c r="Q198" s="52">
        <v>180</v>
      </c>
      <c r="R198" s="283">
        <v>709</v>
      </c>
      <c r="S198" s="283">
        <v>285</v>
      </c>
      <c r="T198" s="283">
        <v>161</v>
      </c>
      <c r="U198" s="283">
        <v>74</v>
      </c>
      <c r="V198" s="283">
        <v>355</v>
      </c>
      <c r="W198" s="283">
        <v>201</v>
      </c>
      <c r="X198" s="283">
        <v>97</v>
      </c>
      <c r="Y198" s="283">
        <v>136</v>
      </c>
      <c r="Z198" s="283">
        <v>183</v>
      </c>
      <c r="AA198" s="283">
        <v>83</v>
      </c>
      <c r="AB198" s="283">
        <v>448</v>
      </c>
      <c r="AC198" s="283">
        <v>0</v>
      </c>
      <c r="AD198" s="283">
        <v>161</v>
      </c>
      <c r="AE198" s="283">
        <v>468</v>
      </c>
      <c r="AF198" s="283">
        <v>305</v>
      </c>
      <c r="AG198" s="283">
        <v>515</v>
      </c>
      <c r="AH198" s="283">
        <v>90</v>
      </c>
      <c r="AI198" s="283">
        <v>74</v>
      </c>
      <c r="AJ198" s="283">
        <v>230</v>
      </c>
      <c r="AK198" s="283">
        <v>142</v>
      </c>
      <c r="AL198" s="283">
        <v>135</v>
      </c>
      <c r="AM198" s="283">
        <v>60</v>
      </c>
      <c r="AN198" s="283">
        <v>550</v>
      </c>
      <c r="AO198" s="283">
        <v>124</v>
      </c>
      <c r="AP198" s="283">
        <v>369</v>
      </c>
      <c r="AQ198" s="283">
        <v>51</v>
      </c>
      <c r="AR198" s="283">
        <v>146</v>
      </c>
      <c r="AS198" s="283">
        <v>312</v>
      </c>
      <c r="AT198" s="283">
        <v>185</v>
      </c>
      <c r="AU198" s="283">
        <v>64</v>
      </c>
      <c r="AV198" s="345">
        <v>137</v>
      </c>
      <c r="AW198" s="19">
        <v>180</v>
      </c>
      <c r="AX198" s="19">
        <v>709</v>
      </c>
      <c r="AY198" s="19">
        <v>285</v>
      </c>
      <c r="AZ198" s="19">
        <v>161</v>
      </c>
      <c r="BA198" s="19">
        <v>74</v>
      </c>
      <c r="BB198" s="19">
        <v>355</v>
      </c>
      <c r="BC198" s="19">
        <v>201</v>
      </c>
      <c r="BD198" s="19">
        <v>99</v>
      </c>
      <c r="BE198" s="19">
        <v>97</v>
      </c>
      <c r="BF198" s="19">
        <v>136</v>
      </c>
      <c r="BG198" s="19">
        <v>183</v>
      </c>
      <c r="BH198" s="19">
        <v>83</v>
      </c>
      <c r="BI198" s="19">
        <v>448</v>
      </c>
      <c r="BJ198" s="19">
        <v>161</v>
      </c>
      <c r="BK198" s="19">
        <v>80</v>
      </c>
      <c r="BL198" s="19">
        <v>104</v>
      </c>
      <c r="BM198" s="19">
        <v>121</v>
      </c>
      <c r="BN198" s="19">
        <v>285</v>
      </c>
      <c r="BO198" s="19">
        <v>90</v>
      </c>
      <c r="BP198" s="19">
        <v>84</v>
      </c>
      <c r="BQ198" s="19">
        <v>176</v>
      </c>
      <c r="BR198" s="19">
        <v>74</v>
      </c>
      <c r="BS198" s="19">
        <v>230</v>
      </c>
      <c r="BT198" s="19">
        <v>142</v>
      </c>
      <c r="BU198" s="19">
        <v>91</v>
      </c>
      <c r="BV198" s="19">
        <v>135</v>
      </c>
      <c r="BW198" s="19">
        <v>60</v>
      </c>
      <c r="BX198" s="19">
        <v>550</v>
      </c>
      <c r="BY198" s="19">
        <v>124</v>
      </c>
      <c r="BZ198" s="19">
        <v>369</v>
      </c>
      <c r="CA198" s="19">
        <v>51</v>
      </c>
      <c r="CB198" s="19">
        <v>146</v>
      </c>
      <c r="CC198" s="19">
        <v>248</v>
      </c>
      <c r="CD198" s="19">
        <v>312</v>
      </c>
      <c r="CE198" s="19">
        <v>185</v>
      </c>
      <c r="CF198" s="19">
        <v>64</v>
      </c>
      <c r="CG198" s="19">
        <v>137</v>
      </c>
      <c r="CH198" s="19">
        <v>0</v>
      </c>
      <c r="CI198" s="375">
        <v>0.17755831772518305</v>
      </c>
      <c r="CJ198" s="2" t="s">
        <v>351</v>
      </c>
      <c r="CK198" s="595"/>
      <c r="CL198" s="44" t="s">
        <v>102</v>
      </c>
      <c r="CN198" s="294">
        <v>198</v>
      </c>
    </row>
    <row r="199" spans="1:92" ht="12.75">
      <c r="A199" s="281" t="s">
        <v>87</v>
      </c>
      <c r="B199" s="73">
        <v>5654.4</v>
      </c>
      <c r="C199" s="73">
        <v>265.2</v>
      </c>
      <c r="D199" s="73">
        <v>269.2</v>
      </c>
      <c r="E199" s="73">
        <v>172.6</v>
      </c>
      <c r="F199" s="73">
        <v>345</v>
      </c>
      <c r="G199" s="73">
        <v>413.6</v>
      </c>
      <c r="H199" s="73">
        <v>852</v>
      </c>
      <c r="I199" s="73">
        <v>846.4</v>
      </c>
      <c r="J199" s="73">
        <v>429.8</v>
      </c>
      <c r="K199" s="73">
        <v>407.6</v>
      </c>
      <c r="L199" s="73">
        <v>918.6</v>
      </c>
      <c r="M199" s="73">
        <v>57.8</v>
      </c>
      <c r="N199" s="73">
        <v>48.4</v>
      </c>
      <c r="O199" s="73">
        <v>628.2</v>
      </c>
      <c r="P199" s="73">
        <v>0</v>
      </c>
      <c r="Q199" s="74">
        <v>133</v>
      </c>
      <c r="R199" s="283">
        <v>568.4</v>
      </c>
      <c r="S199" s="283">
        <v>203.6</v>
      </c>
      <c r="T199" s="283">
        <v>78</v>
      </c>
      <c r="U199" s="283">
        <v>90.4</v>
      </c>
      <c r="V199" s="283">
        <v>172.6</v>
      </c>
      <c r="W199" s="283">
        <v>114.8</v>
      </c>
      <c r="X199" s="283">
        <v>92.2</v>
      </c>
      <c r="Y199" s="283">
        <v>86.6</v>
      </c>
      <c r="Z199" s="283">
        <v>222</v>
      </c>
      <c r="AA199" s="283">
        <v>57.6</v>
      </c>
      <c r="AB199" s="283">
        <v>351</v>
      </c>
      <c r="AC199" s="283">
        <v>0</v>
      </c>
      <c r="AD199" s="283">
        <v>187.4</v>
      </c>
      <c r="AE199" s="283">
        <v>345</v>
      </c>
      <c r="AF199" s="283">
        <v>309.2</v>
      </c>
      <c r="AG199" s="283">
        <v>351.8</v>
      </c>
      <c r="AH199" s="283">
        <v>51.2</v>
      </c>
      <c r="AI199" s="283">
        <v>116.4</v>
      </c>
      <c r="AJ199" s="283">
        <v>150.6</v>
      </c>
      <c r="AK199" s="283">
        <v>108.6</v>
      </c>
      <c r="AL199" s="283">
        <v>204.4</v>
      </c>
      <c r="AM199" s="283">
        <v>57.8</v>
      </c>
      <c r="AN199" s="283">
        <v>309.8</v>
      </c>
      <c r="AO199" s="283">
        <v>142.4</v>
      </c>
      <c r="AP199" s="283">
        <v>269.2</v>
      </c>
      <c r="AQ199" s="283">
        <v>48.4</v>
      </c>
      <c r="AR199" s="283">
        <v>64.4</v>
      </c>
      <c r="AS199" s="283">
        <v>361.4</v>
      </c>
      <c r="AT199" s="283">
        <v>135.8</v>
      </c>
      <c r="AU199" s="283">
        <v>41.2</v>
      </c>
      <c r="AV199" s="345">
        <v>229.2</v>
      </c>
      <c r="AW199" s="73">
        <v>133</v>
      </c>
      <c r="AX199" s="73">
        <v>568.4</v>
      </c>
      <c r="AY199" s="73">
        <v>203.6</v>
      </c>
      <c r="AZ199" s="73">
        <v>78</v>
      </c>
      <c r="BA199" s="73">
        <v>90.4</v>
      </c>
      <c r="BB199" s="73">
        <v>172.6</v>
      </c>
      <c r="BC199" s="73">
        <v>114.8</v>
      </c>
      <c r="BD199" s="73">
        <v>93.4</v>
      </c>
      <c r="BE199" s="73">
        <v>92.2</v>
      </c>
      <c r="BF199" s="73">
        <v>86.6</v>
      </c>
      <c r="BG199" s="73">
        <v>222</v>
      </c>
      <c r="BH199" s="73">
        <v>57.6</v>
      </c>
      <c r="BI199" s="73">
        <v>351</v>
      </c>
      <c r="BJ199" s="73">
        <v>187.4</v>
      </c>
      <c r="BK199" s="73">
        <v>69.4</v>
      </c>
      <c r="BL199" s="73">
        <v>104.6</v>
      </c>
      <c r="BM199" s="73">
        <v>135.2</v>
      </c>
      <c r="BN199" s="73">
        <v>194</v>
      </c>
      <c r="BO199" s="73">
        <v>51.2</v>
      </c>
      <c r="BP199" s="73">
        <v>57.6</v>
      </c>
      <c r="BQ199" s="73">
        <v>116</v>
      </c>
      <c r="BR199" s="73">
        <v>116.4</v>
      </c>
      <c r="BS199" s="73">
        <v>150.6</v>
      </c>
      <c r="BT199" s="73">
        <v>108.6</v>
      </c>
      <c r="BU199" s="73">
        <v>37.8</v>
      </c>
      <c r="BV199" s="73">
        <v>204.4</v>
      </c>
      <c r="BW199" s="73">
        <v>57.8</v>
      </c>
      <c r="BX199" s="73">
        <v>309.8</v>
      </c>
      <c r="BY199" s="73">
        <v>142.4</v>
      </c>
      <c r="BZ199" s="73">
        <v>269.2</v>
      </c>
      <c r="CA199" s="73">
        <v>48.4</v>
      </c>
      <c r="CB199" s="73">
        <v>64.4</v>
      </c>
      <c r="CC199" s="73">
        <v>198</v>
      </c>
      <c r="CD199" s="73">
        <v>361.4</v>
      </c>
      <c r="CE199" s="73">
        <v>135.8</v>
      </c>
      <c r="CF199" s="73">
        <v>41.2</v>
      </c>
      <c r="CG199" s="73">
        <v>229.2</v>
      </c>
      <c r="CH199" s="73">
        <v>0</v>
      </c>
      <c r="CI199" s="375">
        <v>0.00355514336502048</v>
      </c>
      <c r="CJ199" s="2" t="s">
        <v>351</v>
      </c>
      <c r="CK199" s="595"/>
      <c r="CL199" s="44" t="s">
        <v>102</v>
      </c>
      <c r="CN199" s="294">
        <v>199</v>
      </c>
    </row>
    <row r="200" spans="1:92" ht="12.75">
      <c r="A200" s="281" t="s">
        <v>88</v>
      </c>
      <c r="B200" s="73">
        <v>22617.6</v>
      </c>
      <c r="C200" s="73">
        <v>1060.8</v>
      </c>
      <c r="D200" s="73">
        <v>1076.8</v>
      </c>
      <c r="E200" s="73">
        <v>690.4</v>
      </c>
      <c r="F200" s="73">
        <v>1380</v>
      </c>
      <c r="G200" s="73">
        <v>1654.4</v>
      </c>
      <c r="H200" s="73">
        <v>3408</v>
      </c>
      <c r="I200" s="73">
        <v>3385.6</v>
      </c>
      <c r="J200" s="73">
        <v>1719.2</v>
      </c>
      <c r="K200" s="73">
        <v>1630.4</v>
      </c>
      <c r="L200" s="73">
        <v>3674.4</v>
      </c>
      <c r="M200" s="73">
        <v>231.2</v>
      </c>
      <c r="N200" s="73">
        <v>193.6</v>
      </c>
      <c r="O200" s="73">
        <v>2512.8</v>
      </c>
      <c r="P200" s="73">
        <v>0</v>
      </c>
      <c r="Q200" s="74">
        <v>532</v>
      </c>
      <c r="R200" s="283">
        <v>2273.6</v>
      </c>
      <c r="S200" s="283">
        <v>814.4</v>
      </c>
      <c r="T200" s="283">
        <v>312</v>
      </c>
      <c r="U200" s="283">
        <v>361.6</v>
      </c>
      <c r="V200" s="283">
        <v>690.4</v>
      </c>
      <c r="W200" s="283">
        <v>459.2</v>
      </c>
      <c r="X200" s="283">
        <v>368.8</v>
      </c>
      <c r="Y200" s="283">
        <v>346.4</v>
      </c>
      <c r="Z200" s="283">
        <v>888</v>
      </c>
      <c r="AA200" s="283">
        <v>230.4</v>
      </c>
      <c r="AB200" s="283">
        <v>1404</v>
      </c>
      <c r="AC200" s="283">
        <v>0</v>
      </c>
      <c r="AD200" s="283">
        <v>749.6</v>
      </c>
      <c r="AE200" s="283">
        <v>1380</v>
      </c>
      <c r="AF200" s="283">
        <v>1236.8</v>
      </c>
      <c r="AG200" s="283">
        <v>1407.2</v>
      </c>
      <c r="AH200" s="283">
        <v>204.8</v>
      </c>
      <c r="AI200" s="283">
        <v>465.6</v>
      </c>
      <c r="AJ200" s="283">
        <v>602.4</v>
      </c>
      <c r="AK200" s="283">
        <v>434.4</v>
      </c>
      <c r="AL200" s="283">
        <v>817.6</v>
      </c>
      <c r="AM200" s="283">
        <v>231.2</v>
      </c>
      <c r="AN200" s="283">
        <v>1239.2</v>
      </c>
      <c r="AO200" s="283">
        <v>569.6</v>
      </c>
      <c r="AP200" s="283">
        <v>1076.8</v>
      </c>
      <c r="AQ200" s="283">
        <v>193.6</v>
      </c>
      <c r="AR200" s="283">
        <v>257.6</v>
      </c>
      <c r="AS200" s="283">
        <v>1445.6</v>
      </c>
      <c r="AT200" s="283">
        <v>543.2</v>
      </c>
      <c r="AU200" s="283">
        <v>164.8</v>
      </c>
      <c r="AV200" s="345">
        <v>916.8</v>
      </c>
      <c r="AW200" s="73">
        <v>532</v>
      </c>
      <c r="AX200" s="73">
        <v>2273.6</v>
      </c>
      <c r="AY200" s="73">
        <v>814.4</v>
      </c>
      <c r="AZ200" s="73">
        <v>312</v>
      </c>
      <c r="BA200" s="73">
        <v>361.6</v>
      </c>
      <c r="BB200" s="73">
        <v>690.4</v>
      </c>
      <c r="BC200" s="73">
        <v>459.2</v>
      </c>
      <c r="BD200" s="73">
        <v>373.6</v>
      </c>
      <c r="BE200" s="73">
        <v>368.8</v>
      </c>
      <c r="BF200" s="73">
        <v>346.4</v>
      </c>
      <c r="BG200" s="73">
        <v>888</v>
      </c>
      <c r="BH200" s="73">
        <v>230.4</v>
      </c>
      <c r="BI200" s="73">
        <v>1404</v>
      </c>
      <c r="BJ200" s="73">
        <v>749.6</v>
      </c>
      <c r="BK200" s="73">
        <v>277.6</v>
      </c>
      <c r="BL200" s="73">
        <v>418.4</v>
      </c>
      <c r="BM200" s="73">
        <v>540.8</v>
      </c>
      <c r="BN200" s="73">
        <v>776</v>
      </c>
      <c r="BO200" s="73">
        <v>204.8</v>
      </c>
      <c r="BP200" s="73">
        <v>230.4</v>
      </c>
      <c r="BQ200" s="73">
        <v>464</v>
      </c>
      <c r="BR200" s="73">
        <v>465.6</v>
      </c>
      <c r="BS200" s="73">
        <v>602.4</v>
      </c>
      <c r="BT200" s="73">
        <v>434.4</v>
      </c>
      <c r="BU200" s="73">
        <v>151.2</v>
      </c>
      <c r="BV200" s="73">
        <v>817.6</v>
      </c>
      <c r="BW200" s="73">
        <v>231.2</v>
      </c>
      <c r="BX200" s="73">
        <v>1239.2</v>
      </c>
      <c r="BY200" s="73">
        <v>569.6</v>
      </c>
      <c r="BZ200" s="73">
        <v>1076.8</v>
      </c>
      <c r="CA200" s="73">
        <v>193.6</v>
      </c>
      <c r="CB200" s="73">
        <v>257.6</v>
      </c>
      <c r="CC200" s="73">
        <v>792</v>
      </c>
      <c r="CD200" s="73">
        <v>1445.6</v>
      </c>
      <c r="CE200" s="73">
        <v>543.2</v>
      </c>
      <c r="CF200" s="73">
        <v>164.8</v>
      </c>
      <c r="CG200" s="73">
        <v>916.8</v>
      </c>
      <c r="CH200" s="73">
        <v>0</v>
      </c>
      <c r="CI200" s="375">
        <v>0.00022378329992800016</v>
      </c>
      <c r="CJ200" s="2" t="s">
        <v>351</v>
      </c>
      <c r="CK200" s="595"/>
      <c r="CL200" s="44" t="s">
        <v>102</v>
      </c>
      <c r="CN200" s="294">
        <v>200</v>
      </c>
    </row>
    <row r="201" spans="1:92" ht="12.75">
      <c r="A201" s="281" t="s">
        <v>89</v>
      </c>
      <c r="B201" s="73">
        <v>27148</v>
      </c>
      <c r="C201" s="73">
        <v>1398</v>
      </c>
      <c r="D201" s="73">
        <v>1450</v>
      </c>
      <c r="E201" s="73">
        <v>868</v>
      </c>
      <c r="F201" s="73">
        <v>1685</v>
      </c>
      <c r="G201" s="73">
        <v>1974</v>
      </c>
      <c r="H201" s="73">
        <v>3942</v>
      </c>
      <c r="I201" s="73">
        <v>4038</v>
      </c>
      <c r="J201" s="73">
        <v>2131</v>
      </c>
      <c r="K201" s="73">
        <v>2101</v>
      </c>
      <c r="L201" s="73">
        <v>3936</v>
      </c>
      <c r="M201" s="73">
        <v>259</v>
      </c>
      <c r="N201" s="73">
        <v>173</v>
      </c>
      <c r="O201" s="73">
        <v>3193</v>
      </c>
      <c r="P201" s="73">
        <v>0</v>
      </c>
      <c r="Q201" s="74">
        <v>550</v>
      </c>
      <c r="R201" s="283">
        <v>2668</v>
      </c>
      <c r="S201" s="283">
        <v>1025</v>
      </c>
      <c r="T201" s="283">
        <v>423</v>
      </c>
      <c r="U201" s="283">
        <v>404</v>
      </c>
      <c r="V201" s="283">
        <v>868</v>
      </c>
      <c r="W201" s="283">
        <v>560</v>
      </c>
      <c r="X201" s="283">
        <v>400</v>
      </c>
      <c r="Y201" s="283">
        <v>491</v>
      </c>
      <c r="Z201" s="283">
        <v>1014</v>
      </c>
      <c r="AA201" s="283">
        <v>293</v>
      </c>
      <c r="AB201" s="283">
        <v>1407</v>
      </c>
      <c r="AC201" s="283">
        <v>0</v>
      </c>
      <c r="AD201" s="283">
        <v>807</v>
      </c>
      <c r="AE201" s="283">
        <v>1685</v>
      </c>
      <c r="AF201" s="283">
        <v>1326</v>
      </c>
      <c r="AG201" s="283">
        <v>1708</v>
      </c>
      <c r="AH201" s="283">
        <v>293</v>
      </c>
      <c r="AI201" s="283">
        <v>523</v>
      </c>
      <c r="AJ201" s="283">
        <v>724</v>
      </c>
      <c r="AK201" s="283">
        <v>581</v>
      </c>
      <c r="AL201" s="283">
        <v>1041</v>
      </c>
      <c r="AM201" s="283">
        <v>259</v>
      </c>
      <c r="AN201" s="283">
        <v>1608</v>
      </c>
      <c r="AO201" s="283">
        <v>716</v>
      </c>
      <c r="AP201" s="283">
        <v>1450</v>
      </c>
      <c r="AQ201" s="283">
        <v>173</v>
      </c>
      <c r="AR201" s="283">
        <v>417</v>
      </c>
      <c r="AS201" s="283">
        <v>1775</v>
      </c>
      <c r="AT201" s="283">
        <v>763</v>
      </c>
      <c r="AU201" s="283">
        <v>204</v>
      </c>
      <c r="AV201" s="345">
        <v>992</v>
      </c>
      <c r="AW201" s="73">
        <v>550</v>
      </c>
      <c r="AX201" s="73">
        <v>2668</v>
      </c>
      <c r="AY201" s="73">
        <v>1025</v>
      </c>
      <c r="AZ201" s="73">
        <v>423</v>
      </c>
      <c r="BA201" s="73">
        <v>404</v>
      </c>
      <c r="BB201" s="73">
        <v>868</v>
      </c>
      <c r="BC201" s="73">
        <v>560</v>
      </c>
      <c r="BD201" s="73">
        <v>408</v>
      </c>
      <c r="BE201" s="73">
        <v>400</v>
      </c>
      <c r="BF201" s="73">
        <v>491</v>
      </c>
      <c r="BG201" s="73">
        <v>1014</v>
      </c>
      <c r="BH201" s="73">
        <v>293</v>
      </c>
      <c r="BI201" s="73">
        <v>1407</v>
      </c>
      <c r="BJ201" s="73">
        <v>807</v>
      </c>
      <c r="BK201" s="73">
        <v>381</v>
      </c>
      <c r="BL201" s="73">
        <v>406</v>
      </c>
      <c r="BM201" s="73">
        <v>539</v>
      </c>
      <c r="BN201" s="73">
        <v>1005</v>
      </c>
      <c r="BO201" s="73">
        <v>293</v>
      </c>
      <c r="BP201" s="73">
        <v>272</v>
      </c>
      <c r="BQ201" s="73">
        <v>630</v>
      </c>
      <c r="BR201" s="73">
        <v>523</v>
      </c>
      <c r="BS201" s="73">
        <v>724</v>
      </c>
      <c r="BT201" s="73">
        <v>581</v>
      </c>
      <c r="BU201" s="73">
        <v>209</v>
      </c>
      <c r="BV201" s="73">
        <v>1041</v>
      </c>
      <c r="BW201" s="73">
        <v>259</v>
      </c>
      <c r="BX201" s="73">
        <v>1608</v>
      </c>
      <c r="BY201" s="73">
        <v>716</v>
      </c>
      <c r="BZ201" s="73">
        <v>1450</v>
      </c>
      <c r="CA201" s="73">
        <v>173</v>
      </c>
      <c r="CB201" s="73">
        <v>417</v>
      </c>
      <c r="CC201" s="73">
        <v>869</v>
      </c>
      <c r="CD201" s="73">
        <v>1775</v>
      </c>
      <c r="CE201" s="73">
        <v>763</v>
      </c>
      <c r="CF201" s="73">
        <v>204</v>
      </c>
      <c r="CG201" s="73">
        <v>992</v>
      </c>
      <c r="CH201" s="73">
        <v>0</v>
      </c>
      <c r="CI201" s="375">
        <v>6.769309455221018E-05</v>
      </c>
      <c r="CJ201" s="2" t="s">
        <v>351</v>
      </c>
      <c r="CK201" s="595"/>
      <c r="CL201" s="44" t="s">
        <v>102</v>
      </c>
      <c r="CN201" s="294">
        <v>201</v>
      </c>
    </row>
    <row r="202" spans="1:92" ht="12.75">
      <c r="A202" s="281" t="s">
        <v>90</v>
      </c>
      <c r="B202" s="73">
        <v>29478.33333333333</v>
      </c>
      <c r="C202" s="73">
        <v>1544.1666666666665</v>
      </c>
      <c r="D202" s="73">
        <v>1521.666666666667</v>
      </c>
      <c r="E202" s="73">
        <v>1057.5</v>
      </c>
      <c r="F202" s="73">
        <v>1917.5</v>
      </c>
      <c r="G202" s="73">
        <v>2116.666666666667</v>
      </c>
      <c r="H202" s="73">
        <v>4244.166666666667</v>
      </c>
      <c r="I202" s="73">
        <v>4260</v>
      </c>
      <c r="J202" s="73">
        <v>2483.333333333334</v>
      </c>
      <c r="K202" s="73">
        <v>2270</v>
      </c>
      <c r="L202" s="73">
        <v>3938.333333333333</v>
      </c>
      <c r="M202" s="73">
        <v>318.33333333333337</v>
      </c>
      <c r="N202" s="73">
        <v>217.5</v>
      </c>
      <c r="O202" s="73">
        <v>3589.166666666666</v>
      </c>
      <c r="P202" s="73">
        <v>0</v>
      </c>
      <c r="Q202" s="74">
        <v>513.3333333333334</v>
      </c>
      <c r="R202" s="283">
        <v>2847.5</v>
      </c>
      <c r="S202" s="283">
        <v>1132.5</v>
      </c>
      <c r="T202" s="283">
        <v>550.8333333333334</v>
      </c>
      <c r="U202" s="283">
        <v>402.5</v>
      </c>
      <c r="V202" s="283">
        <v>1057.5</v>
      </c>
      <c r="W202" s="283">
        <v>532.5</v>
      </c>
      <c r="X202" s="283">
        <v>442.5</v>
      </c>
      <c r="Y202" s="283">
        <v>571.6666666666667</v>
      </c>
      <c r="Z202" s="283">
        <v>1046.6666666666665</v>
      </c>
      <c r="AA202" s="283">
        <v>340</v>
      </c>
      <c r="AB202" s="283">
        <v>1335.833333333333</v>
      </c>
      <c r="AC202" s="283">
        <v>0</v>
      </c>
      <c r="AD202" s="283">
        <v>865.8333333333334</v>
      </c>
      <c r="AE202" s="283">
        <v>1917.5</v>
      </c>
      <c r="AF202" s="283">
        <v>1385.8333333333328</v>
      </c>
      <c r="AG202" s="283">
        <v>1932.5</v>
      </c>
      <c r="AH202" s="283">
        <v>339.16666666666663</v>
      </c>
      <c r="AI202" s="283">
        <v>576.6666666666666</v>
      </c>
      <c r="AJ202" s="283">
        <v>883.333333333333</v>
      </c>
      <c r="AK202" s="283">
        <v>670.8333333333335</v>
      </c>
      <c r="AL202" s="283">
        <v>1013.3333333333336</v>
      </c>
      <c r="AM202" s="283">
        <v>318.33333333333337</v>
      </c>
      <c r="AN202" s="283">
        <v>1924.1666666666665</v>
      </c>
      <c r="AO202" s="283">
        <v>771.6666666666667</v>
      </c>
      <c r="AP202" s="283">
        <v>1521.666666666667</v>
      </c>
      <c r="AQ202" s="283">
        <v>217.5</v>
      </c>
      <c r="AR202" s="283">
        <v>430.83333333333326</v>
      </c>
      <c r="AS202" s="283">
        <v>1863.3333333333328</v>
      </c>
      <c r="AT202" s="283">
        <v>848.3333333333334</v>
      </c>
      <c r="AU202" s="283">
        <v>245</v>
      </c>
      <c r="AV202" s="345">
        <v>979.1666666666667</v>
      </c>
      <c r="AW202" s="73">
        <v>513.3333333333334</v>
      </c>
      <c r="AX202" s="73">
        <v>2847.5</v>
      </c>
      <c r="AY202" s="73">
        <v>1132.5</v>
      </c>
      <c r="AZ202" s="73">
        <v>550.8333333333334</v>
      </c>
      <c r="BA202" s="73">
        <v>402.5</v>
      </c>
      <c r="BB202" s="73">
        <v>1057.5</v>
      </c>
      <c r="BC202" s="73">
        <v>532.5</v>
      </c>
      <c r="BD202" s="73">
        <v>413.3333333333333</v>
      </c>
      <c r="BE202" s="73">
        <v>442.5</v>
      </c>
      <c r="BF202" s="73">
        <v>571.6666666666667</v>
      </c>
      <c r="BG202" s="73">
        <v>1046.6666666666665</v>
      </c>
      <c r="BH202" s="73">
        <v>340</v>
      </c>
      <c r="BI202" s="73">
        <v>1335.833333333333</v>
      </c>
      <c r="BJ202" s="73">
        <v>865.8333333333334</v>
      </c>
      <c r="BK202" s="73">
        <v>485.83333333333337</v>
      </c>
      <c r="BL202" s="73">
        <v>345</v>
      </c>
      <c r="BM202" s="73">
        <v>555</v>
      </c>
      <c r="BN202" s="73">
        <v>1235</v>
      </c>
      <c r="BO202" s="73">
        <v>339.16666666666663</v>
      </c>
      <c r="BP202" s="73">
        <v>269.16666666666663</v>
      </c>
      <c r="BQ202" s="73">
        <v>766.6666666666665</v>
      </c>
      <c r="BR202" s="73">
        <v>576.6666666666666</v>
      </c>
      <c r="BS202" s="73">
        <v>883.333333333333</v>
      </c>
      <c r="BT202" s="73">
        <v>670.8333333333335</v>
      </c>
      <c r="BU202" s="73">
        <v>232.5</v>
      </c>
      <c r="BV202" s="73">
        <v>1013.3333333333336</v>
      </c>
      <c r="BW202" s="73">
        <v>318.33333333333337</v>
      </c>
      <c r="BX202" s="73">
        <v>1924.1666666666665</v>
      </c>
      <c r="BY202" s="73">
        <v>771.6666666666667</v>
      </c>
      <c r="BZ202" s="73">
        <v>1521.666666666667</v>
      </c>
      <c r="CA202" s="73">
        <v>217.5</v>
      </c>
      <c r="CB202" s="73">
        <v>430.83333333333326</v>
      </c>
      <c r="CC202" s="73">
        <v>933.3333333333331</v>
      </c>
      <c r="CD202" s="73">
        <v>1863.3333333333328</v>
      </c>
      <c r="CE202" s="73">
        <v>848.3333333333334</v>
      </c>
      <c r="CF202" s="73">
        <v>245</v>
      </c>
      <c r="CG202" s="73">
        <v>979.1666666666667</v>
      </c>
      <c r="CH202" s="73">
        <v>0</v>
      </c>
      <c r="CI202" s="375">
        <v>8.199409642505739E-05</v>
      </c>
      <c r="CJ202" s="2" t="s">
        <v>351</v>
      </c>
      <c r="CK202" s="595"/>
      <c r="CL202" s="44" t="s">
        <v>102</v>
      </c>
      <c r="CN202" s="294">
        <v>202</v>
      </c>
    </row>
    <row r="203" spans="1:92" ht="12.75">
      <c r="A203" s="281" t="s">
        <v>42</v>
      </c>
      <c r="B203" s="19">
        <v>31086.66666666667</v>
      </c>
      <c r="C203" s="19">
        <v>1523.8333333333335</v>
      </c>
      <c r="D203" s="19">
        <v>1561.3333333333333</v>
      </c>
      <c r="E203" s="19">
        <v>1060.5</v>
      </c>
      <c r="F203" s="19">
        <v>1810.5</v>
      </c>
      <c r="G203" s="19">
        <v>2146.333333333333</v>
      </c>
      <c r="H203" s="19">
        <v>4601.833333333335</v>
      </c>
      <c r="I203" s="19">
        <v>5134</v>
      </c>
      <c r="J203" s="19">
        <v>2321.6666666666665</v>
      </c>
      <c r="K203" s="19">
        <v>2309</v>
      </c>
      <c r="L203" s="19">
        <v>4358.666666666669</v>
      </c>
      <c r="M203" s="19">
        <v>292.66666666666663</v>
      </c>
      <c r="N203" s="19">
        <v>216.5</v>
      </c>
      <c r="O203" s="19">
        <v>3749.833333333334</v>
      </c>
      <c r="P203" s="19">
        <v>0</v>
      </c>
      <c r="Q203" s="52">
        <v>1012.6666666666667</v>
      </c>
      <c r="R203" s="283">
        <v>2766.5</v>
      </c>
      <c r="S203" s="283">
        <v>999.5</v>
      </c>
      <c r="T203" s="283">
        <v>543.1666666666666</v>
      </c>
      <c r="U203" s="283">
        <v>406.5</v>
      </c>
      <c r="V203" s="283">
        <v>1060.5</v>
      </c>
      <c r="W203" s="283">
        <v>973.5</v>
      </c>
      <c r="X203" s="283">
        <v>446.5</v>
      </c>
      <c r="Y203" s="283">
        <v>612.3333333333333</v>
      </c>
      <c r="Z203" s="283">
        <v>959.3333333333333</v>
      </c>
      <c r="AA203" s="283">
        <v>339</v>
      </c>
      <c r="AB203" s="283">
        <v>1882.1666666666665</v>
      </c>
      <c r="AC203" s="283">
        <v>0</v>
      </c>
      <c r="AD203" s="283">
        <v>866.1666666666666</v>
      </c>
      <c r="AE203" s="283">
        <v>1810.5</v>
      </c>
      <c r="AF203" s="283">
        <v>2112.166666666667</v>
      </c>
      <c r="AG203" s="283">
        <v>1778.5</v>
      </c>
      <c r="AH203" s="283">
        <v>395.83333333333337</v>
      </c>
      <c r="AI203" s="283">
        <v>565.3333333333334</v>
      </c>
      <c r="AJ203" s="283">
        <v>822.6666666666669</v>
      </c>
      <c r="AK203" s="283">
        <v>701.1666666666666</v>
      </c>
      <c r="AL203" s="283">
        <v>1064.6666666666665</v>
      </c>
      <c r="AM203" s="283">
        <v>292.66666666666663</v>
      </c>
      <c r="AN203" s="283">
        <v>1776.8333333333335</v>
      </c>
      <c r="AO203" s="283">
        <v>818.3333333333333</v>
      </c>
      <c r="AP203" s="283">
        <v>1561.3333333333333</v>
      </c>
      <c r="AQ203" s="283">
        <v>216.5</v>
      </c>
      <c r="AR203" s="283">
        <v>376.1666666666667</v>
      </c>
      <c r="AS203" s="283">
        <v>1846.6666666666674</v>
      </c>
      <c r="AT203" s="283">
        <v>873.6666666666666</v>
      </c>
      <c r="AU203" s="283">
        <v>254</v>
      </c>
      <c r="AV203" s="345">
        <v>951.8333333333333</v>
      </c>
      <c r="AW203" s="19">
        <v>1012.6666666666667</v>
      </c>
      <c r="AX203" s="19">
        <v>2766.5</v>
      </c>
      <c r="AY203" s="19">
        <v>999.5</v>
      </c>
      <c r="AZ203" s="19">
        <v>543.1666666666666</v>
      </c>
      <c r="BA203" s="19">
        <v>406.5</v>
      </c>
      <c r="BB203" s="19">
        <v>1060.5</v>
      </c>
      <c r="BC203" s="19">
        <v>973.5</v>
      </c>
      <c r="BD203" s="19">
        <v>395.6666666666667</v>
      </c>
      <c r="BE203" s="19">
        <v>446.5</v>
      </c>
      <c r="BF203" s="19">
        <v>612.3333333333333</v>
      </c>
      <c r="BG203" s="19">
        <v>959.3333333333333</v>
      </c>
      <c r="BH203" s="19">
        <v>339</v>
      </c>
      <c r="BI203" s="19">
        <v>1882.1666666666665</v>
      </c>
      <c r="BJ203" s="19">
        <v>866.1666666666666</v>
      </c>
      <c r="BK203" s="19">
        <v>940.1666666666666</v>
      </c>
      <c r="BL203" s="19">
        <v>588</v>
      </c>
      <c r="BM203" s="19">
        <v>584</v>
      </c>
      <c r="BN203" s="19">
        <v>1137</v>
      </c>
      <c r="BO203" s="19">
        <v>395.83333333333337</v>
      </c>
      <c r="BP203" s="19">
        <v>277.83333333333337</v>
      </c>
      <c r="BQ203" s="19">
        <v>697.3333333333334</v>
      </c>
      <c r="BR203" s="19">
        <v>565.3333333333334</v>
      </c>
      <c r="BS203" s="19">
        <v>822.6666666666669</v>
      </c>
      <c r="BT203" s="19">
        <v>701.1666666666666</v>
      </c>
      <c r="BU203" s="19">
        <v>214.5</v>
      </c>
      <c r="BV203" s="19">
        <v>1064.6666666666665</v>
      </c>
      <c r="BW203" s="19">
        <v>292.66666666666663</v>
      </c>
      <c r="BX203" s="19">
        <v>1776.8333333333335</v>
      </c>
      <c r="BY203" s="19">
        <v>818.3333333333333</v>
      </c>
      <c r="BZ203" s="19">
        <v>1561.3333333333333</v>
      </c>
      <c r="CA203" s="19">
        <v>216.5</v>
      </c>
      <c r="CB203" s="19">
        <v>376.1666666666667</v>
      </c>
      <c r="CC203" s="19">
        <v>866.6666666666669</v>
      </c>
      <c r="CD203" s="19">
        <v>1846.6666666666674</v>
      </c>
      <c r="CE203" s="19">
        <v>873.6666666666666</v>
      </c>
      <c r="CF203" s="19">
        <v>254</v>
      </c>
      <c r="CG203" s="19">
        <v>951.8333333333333</v>
      </c>
      <c r="CH203" s="19">
        <v>0</v>
      </c>
      <c r="CI203" s="375">
        <v>0.0002525168621457288</v>
      </c>
      <c r="CJ203" s="2" t="s">
        <v>351</v>
      </c>
      <c r="CK203" s="595"/>
      <c r="CL203" s="44" t="s">
        <v>102</v>
      </c>
      <c r="CN203" s="294">
        <v>203</v>
      </c>
    </row>
    <row r="204" spans="1:92" ht="12.75">
      <c r="A204" s="281" t="s">
        <v>43</v>
      </c>
      <c r="B204" s="19">
        <v>32569</v>
      </c>
      <c r="C204" s="19">
        <v>1327</v>
      </c>
      <c r="D204" s="19">
        <v>1173</v>
      </c>
      <c r="E204" s="19">
        <v>910</v>
      </c>
      <c r="F204" s="19">
        <v>1721</v>
      </c>
      <c r="G204" s="19">
        <v>1961</v>
      </c>
      <c r="H204" s="19">
        <v>4679</v>
      </c>
      <c r="I204" s="19">
        <v>6906</v>
      </c>
      <c r="J204" s="19">
        <v>1932</v>
      </c>
      <c r="K204" s="19">
        <v>2165</v>
      </c>
      <c r="L204" s="19">
        <v>5616</v>
      </c>
      <c r="M204" s="19">
        <v>253</v>
      </c>
      <c r="N204" s="19">
        <v>155</v>
      </c>
      <c r="O204" s="19">
        <v>3771</v>
      </c>
      <c r="P204" s="19">
        <v>0</v>
      </c>
      <c r="Q204" s="52">
        <v>1735</v>
      </c>
      <c r="R204" s="283">
        <v>2308</v>
      </c>
      <c r="S204" s="283">
        <v>756</v>
      </c>
      <c r="T204" s="283">
        <v>431</v>
      </c>
      <c r="U204" s="283">
        <v>357</v>
      </c>
      <c r="V204" s="283">
        <v>910</v>
      </c>
      <c r="W204" s="283">
        <v>1390</v>
      </c>
      <c r="X204" s="283">
        <v>377</v>
      </c>
      <c r="Y204" s="283">
        <v>544</v>
      </c>
      <c r="Z204" s="283">
        <v>705</v>
      </c>
      <c r="AA204" s="283">
        <v>303</v>
      </c>
      <c r="AB204" s="283">
        <v>3453</v>
      </c>
      <c r="AC204" s="283">
        <v>0</v>
      </c>
      <c r="AD204" s="283">
        <v>816</v>
      </c>
      <c r="AE204" s="283">
        <v>1721</v>
      </c>
      <c r="AF204" s="283">
        <v>4111</v>
      </c>
      <c r="AG204" s="283">
        <v>1501</v>
      </c>
      <c r="AH204" s="283">
        <v>332</v>
      </c>
      <c r="AI204" s="283">
        <v>515</v>
      </c>
      <c r="AJ204" s="283">
        <v>636</v>
      </c>
      <c r="AK204" s="283">
        <v>581</v>
      </c>
      <c r="AL204" s="283">
        <v>1098</v>
      </c>
      <c r="AM204" s="283">
        <v>253</v>
      </c>
      <c r="AN204" s="283">
        <v>1625</v>
      </c>
      <c r="AO204" s="283">
        <v>756</v>
      </c>
      <c r="AP204" s="283">
        <v>1173</v>
      </c>
      <c r="AQ204" s="283">
        <v>155</v>
      </c>
      <c r="AR204" s="283">
        <v>369</v>
      </c>
      <c r="AS204" s="283">
        <v>1662</v>
      </c>
      <c r="AT204" s="283">
        <v>788</v>
      </c>
      <c r="AU204" s="283">
        <v>265</v>
      </c>
      <c r="AV204" s="345">
        <v>943</v>
      </c>
      <c r="AW204" s="19">
        <v>1735</v>
      </c>
      <c r="AX204" s="19">
        <v>2308</v>
      </c>
      <c r="AY204" s="19">
        <v>756</v>
      </c>
      <c r="AZ204" s="19">
        <v>431</v>
      </c>
      <c r="BA204" s="19">
        <v>357</v>
      </c>
      <c r="BB204" s="19">
        <v>910</v>
      </c>
      <c r="BC204" s="19">
        <v>1390</v>
      </c>
      <c r="BD204" s="19">
        <v>415</v>
      </c>
      <c r="BE204" s="19">
        <v>377</v>
      </c>
      <c r="BF204" s="19">
        <v>544</v>
      </c>
      <c r="BG204" s="19">
        <v>705</v>
      </c>
      <c r="BH204" s="19">
        <v>303</v>
      </c>
      <c r="BI204" s="19">
        <v>3453</v>
      </c>
      <c r="BJ204" s="19">
        <v>816</v>
      </c>
      <c r="BK204" s="19">
        <v>1290</v>
      </c>
      <c r="BL204" s="19">
        <v>2128</v>
      </c>
      <c r="BM204" s="19">
        <v>693</v>
      </c>
      <c r="BN204" s="19">
        <v>993</v>
      </c>
      <c r="BO204" s="19">
        <v>332</v>
      </c>
      <c r="BP204" s="19">
        <v>313</v>
      </c>
      <c r="BQ204" s="19">
        <v>565</v>
      </c>
      <c r="BR204" s="19">
        <v>515</v>
      </c>
      <c r="BS204" s="19">
        <v>636</v>
      </c>
      <c r="BT204" s="19">
        <v>581</v>
      </c>
      <c r="BU204" s="19">
        <v>144</v>
      </c>
      <c r="BV204" s="19">
        <v>1098</v>
      </c>
      <c r="BW204" s="19">
        <v>253</v>
      </c>
      <c r="BX204" s="19">
        <v>1625</v>
      </c>
      <c r="BY204" s="19">
        <v>756</v>
      </c>
      <c r="BZ204" s="19">
        <v>1173</v>
      </c>
      <c r="CA204" s="19">
        <v>155</v>
      </c>
      <c r="CB204" s="19">
        <v>369</v>
      </c>
      <c r="CC204" s="19">
        <v>792</v>
      </c>
      <c r="CD204" s="19">
        <v>1662</v>
      </c>
      <c r="CE204" s="19">
        <v>788</v>
      </c>
      <c r="CF204" s="19">
        <v>265</v>
      </c>
      <c r="CG204" s="19">
        <v>943</v>
      </c>
      <c r="CH204" s="19">
        <v>0</v>
      </c>
      <c r="CI204" s="375">
        <v>0.00029236386382643103</v>
      </c>
      <c r="CJ204" s="2" t="s">
        <v>351</v>
      </c>
      <c r="CK204" s="595"/>
      <c r="CL204" s="44" t="s">
        <v>102</v>
      </c>
      <c r="CN204" s="294">
        <v>204</v>
      </c>
    </row>
    <row r="205" spans="1:92" ht="12.75">
      <c r="A205" s="281" t="s">
        <v>44</v>
      </c>
      <c r="B205" s="19">
        <v>30745</v>
      </c>
      <c r="C205" s="19">
        <v>1285</v>
      </c>
      <c r="D205" s="19">
        <v>926</v>
      </c>
      <c r="E205" s="19">
        <v>820</v>
      </c>
      <c r="F205" s="19">
        <v>1513</v>
      </c>
      <c r="G205" s="19">
        <v>1879</v>
      </c>
      <c r="H205" s="19">
        <v>4227</v>
      </c>
      <c r="I205" s="19">
        <v>6035</v>
      </c>
      <c r="J205" s="19">
        <v>2000</v>
      </c>
      <c r="K205" s="19">
        <v>2062</v>
      </c>
      <c r="L205" s="19">
        <v>6421</v>
      </c>
      <c r="M205" s="19">
        <v>246</v>
      </c>
      <c r="N205" s="19">
        <v>161</v>
      </c>
      <c r="O205" s="19">
        <v>3170</v>
      </c>
      <c r="P205" s="19">
        <v>0</v>
      </c>
      <c r="Q205" s="52">
        <v>1376</v>
      </c>
      <c r="R205" s="283">
        <v>2285</v>
      </c>
      <c r="S205" s="283">
        <v>732</v>
      </c>
      <c r="T205" s="283">
        <v>302</v>
      </c>
      <c r="U205" s="283">
        <v>378</v>
      </c>
      <c r="V205" s="283">
        <v>820</v>
      </c>
      <c r="W205" s="283">
        <v>835</v>
      </c>
      <c r="X205" s="283">
        <v>398</v>
      </c>
      <c r="Y205" s="283">
        <v>464</v>
      </c>
      <c r="Z205" s="283">
        <v>629</v>
      </c>
      <c r="AA205" s="283">
        <v>250</v>
      </c>
      <c r="AB205" s="283">
        <v>4348</v>
      </c>
      <c r="AC205" s="283">
        <v>0</v>
      </c>
      <c r="AD205" s="283">
        <v>814</v>
      </c>
      <c r="AE205" s="283">
        <v>1513</v>
      </c>
      <c r="AF205" s="283">
        <v>3409</v>
      </c>
      <c r="AG205" s="283">
        <v>1698</v>
      </c>
      <c r="AH205" s="283">
        <v>297</v>
      </c>
      <c r="AI205" s="283">
        <v>499</v>
      </c>
      <c r="AJ205" s="283">
        <v>566</v>
      </c>
      <c r="AK205" s="283">
        <v>542</v>
      </c>
      <c r="AL205" s="283">
        <v>1081</v>
      </c>
      <c r="AM205" s="283">
        <v>246</v>
      </c>
      <c r="AN205" s="283">
        <v>1603</v>
      </c>
      <c r="AO205" s="283">
        <v>706</v>
      </c>
      <c r="AP205" s="283">
        <v>926</v>
      </c>
      <c r="AQ205" s="283">
        <v>161</v>
      </c>
      <c r="AR205" s="283">
        <v>345</v>
      </c>
      <c r="AS205" s="283">
        <v>1612</v>
      </c>
      <c r="AT205" s="283">
        <v>687</v>
      </c>
      <c r="AU205" s="283">
        <v>278</v>
      </c>
      <c r="AV205" s="345">
        <v>945</v>
      </c>
      <c r="AW205" s="19">
        <v>1376</v>
      </c>
      <c r="AX205" s="19">
        <v>2285</v>
      </c>
      <c r="AY205" s="19">
        <v>732</v>
      </c>
      <c r="AZ205" s="19">
        <v>302</v>
      </c>
      <c r="BA205" s="19">
        <v>378</v>
      </c>
      <c r="BB205" s="19">
        <v>820</v>
      </c>
      <c r="BC205" s="19">
        <v>835</v>
      </c>
      <c r="BD205" s="19">
        <v>351</v>
      </c>
      <c r="BE205" s="19">
        <v>398</v>
      </c>
      <c r="BF205" s="19">
        <v>464</v>
      </c>
      <c r="BG205" s="19">
        <v>629</v>
      </c>
      <c r="BH205" s="19">
        <v>250</v>
      </c>
      <c r="BI205" s="19">
        <v>4348</v>
      </c>
      <c r="BJ205" s="19">
        <v>814</v>
      </c>
      <c r="BK205" s="19">
        <v>883</v>
      </c>
      <c r="BL205" s="19">
        <v>1597</v>
      </c>
      <c r="BM205" s="19">
        <v>929</v>
      </c>
      <c r="BN205" s="19">
        <v>849</v>
      </c>
      <c r="BO205" s="19">
        <v>297</v>
      </c>
      <c r="BP205" s="19">
        <v>313</v>
      </c>
      <c r="BQ205" s="19">
        <v>446</v>
      </c>
      <c r="BR205" s="19">
        <v>499</v>
      </c>
      <c r="BS205" s="19">
        <v>566</v>
      </c>
      <c r="BT205" s="19">
        <v>542</v>
      </c>
      <c r="BU205" s="19">
        <v>184</v>
      </c>
      <c r="BV205" s="19">
        <v>1081</v>
      </c>
      <c r="BW205" s="19">
        <v>246</v>
      </c>
      <c r="BX205" s="19">
        <v>1603</v>
      </c>
      <c r="BY205" s="19">
        <v>706</v>
      </c>
      <c r="BZ205" s="19">
        <v>926</v>
      </c>
      <c r="CA205" s="19">
        <v>161</v>
      </c>
      <c r="CB205" s="19">
        <v>345</v>
      </c>
      <c r="CC205" s="19">
        <v>1068</v>
      </c>
      <c r="CD205" s="19">
        <v>1612</v>
      </c>
      <c r="CE205" s="19">
        <v>687</v>
      </c>
      <c r="CF205" s="19">
        <v>278</v>
      </c>
      <c r="CG205" s="19">
        <v>945</v>
      </c>
      <c r="CH205" s="19">
        <v>0</v>
      </c>
      <c r="CI205" s="375">
        <v>0.0002788303424608565</v>
      </c>
      <c r="CJ205" s="2" t="s">
        <v>351</v>
      </c>
      <c r="CK205" s="595"/>
      <c r="CL205" s="44" t="s">
        <v>102</v>
      </c>
      <c r="CN205" s="294">
        <v>205</v>
      </c>
    </row>
    <row r="206" spans="1:92" ht="12.75">
      <c r="A206" s="281" t="s">
        <v>45</v>
      </c>
      <c r="B206" s="19">
        <v>30454</v>
      </c>
      <c r="C206" s="19">
        <v>1447</v>
      </c>
      <c r="D206" s="19">
        <v>1106</v>
      </c>
      <c r="E206" s="19">
        <v>833</v>
      </c>
      <c r="F206" s="19">
        <v>1704</v>
      </c>
      <c r="G206" s="19">
        <v>2030</v>
      </c>
      <c r="H206" s="19">
        <v>4421</v>
      </c>
      <c r="I206" s="19">
        <v>5296</v>
      </c>
      <c r="J206" s="19">
        <v>2118</v>
      </c>
      <c r="K206" s="19">
        <v>2237</v>
      </c>
      <c r="L206" s="19">
        <v>5887</v>
      </c>
      <c r="M206" s="19">
        <v>257</v>
      </c>
      <c r="N206" s="19">
        <v>201</v>
      </c>
      <c r="O206" s="19">
        <v>2917</v>
      </c>
      <c r="P206" s="19">
        <v>0</v>
      </c>
      <c r="Q206" s="52">
        <v>1106</v>
      </c>
      <c r="R206" s="283">
        <v>2645</v>
      </c>
      <c r="S206" s="283">
        <v>836</v>
      </c>
      <c r="T206" s="283">
        <v>340</v>
      </c>
      <c r="U206" s="283">
        <v>410</v>
      </c>
      <c r="V206" s="283">
        <v>833</v>
      </c>
      <c r="W206" s="283">
        <v>650</v>
      </c>
      <c r="X206" s="283">
        <v>486</v>
      </c>
      <c r="Y206" s="283">
        <v>374</v>
      </c>
      <c r="Z206" s="283">
        <v>764</v>
      </c>
      <c r="AA206" s="283">
        <v>235</v>
      </c>
      <c r="AB206" s="283">
        <v>3586</v>
      </c>
      <c r="AC206" s="283">
        <v>0</v>
      </c>
      <c r="AD206" s="283">
        <v>981</v>
      </c>
      <c r="AE206" s="283">
        <v>1704</v>
      </c>
      <c r="AF206" s="283">
        <v>2593</v>
      </c>
      <c r="AG206" s="283">
        <v>1778</v>
      </c>
      <c r="AH206" s="283">
        <v>274</v>
      </c>
      <c r="AI206" s="283">
        <v>485</v>
      </c>
      <c r="AJ206" s="283">
        <v>670</v>
      </c>
      <c r="AK206" s="283">
        <v>639</v>
      </c>
      <c r="AL206" s="283">
        <v>1183</v>
      </c>
      <c r="AM206" s="283">
        <v>257</v>
      </c>
      <c r="AN206" s="283">
        <v>1431</v>
      </c>
      <c r="AO206" s="283">
        <v>779</v>
      </c>
      <c r="AP206" s="283">
        <v>1106</v>
      </c>
      <c r="AQ206" s="283">
        <v>201</v>
      </c>
      <c r="AR206" s="283">
        <v>322</v>
      </c>
      <c r="AS206" s="283">
        <v>1882</v>
      </c>
      <c r="AT206" s="283">
        <v>639</v>
      </c>
      <c r="AU206" s="283">
        <v>213</v>
      </c>
      <c r="AV206" s="345">
        <v>1052</v>
      </c>
      <c r="AW206" s="19">
        <v>1106</v>
      </c>
      <c r="AX206" s="19">
        <v>2645</v>
      </c>
      <c r="AY206" s="19">
        <v>836</v>
      </c>
      <c r="AZ206" s="19">
        <v>340</v>
      </c>
      <c r="BA206" s="19">
        <v>410</v>
      </c>
      <c r="BB206" s="19">
        <v>833</v>
      </c>
      <c r="BC206" s="19">
        <v>650</v>
      </c>
      <c r="BD206" s="19">
        <v>448</v>
      </c>
      <c r="BE206" s="19">
        <v>486</v>
      </c>
      <c r="BF206" s="19">
        <v>374</v>
      </c>
      <c r="BG206" s="19">
        <v>764</v>
      </c>
      <c r="BH206" s="19">
        <v>235</v>
      </c>
      <c r="BI206" s="19">
        <v>3586</v>
      </c>
      <c r="BJ206" s="19">
        <v>981</v>
      </c>
      <c r="BK206" s="19">
        <v>602</v>
      </c>
      <c r="BL206" s="19">
        <v>1120</v>
      </c>
      <c r="BM206" s="19">
        <v>871</v>
      </c>
      <c r="BN206" s="19">
        <v>974</v>
      </c>
      <c r="BO206" s="19">
        <v>274</v>
      </c>
      <c r="BP206" s="19">
        <v>282</v>
      </c>
      <c r="BQ206" s="19">
        <v>541</v>
      </c>
      <c r="BR206" s="19">
        <v>485</v>
      </c>
      <c r="BS206" s="19">
        <v>670</v>
      </c>
      <c r="BT206" s="19">
        <v>639</v>
      </c>
      <c r="BU206" s="19">
        <v>174</v>
      </c>
      <c r="BV206" s="19">
        <v>1183</v>
      </c>
      <c r="BW206" s="19">
        <v>257</v>
      </c>
      <c r="BX206" s="19">
        <v>1431</v>
      </c>
      <c r="BY206" s="19">
        <v>779</v>
      </c>
      <c r="BZ206" s="19">
        <v>1106</v>
      </c>
      <c r="CA206" s="19">
        <v>201</v>
      </c>
      <c r="CB206" s="19">
        <v>322</v>
      </c>
      <c r="CC206" s="19">
        <v>1063</v>
      </c>
      <c r="CD206" s="19">
        <v>1882</v>
      </c>
      <c r="CE206" s="19">
        <v>639</v>
      </c>
      <c r="CF206" s="19">
        <v>213</v>
      </c>
      <c r="CG206" s="19">
        <v>1052</v>
      </c>
      <c r="CH206" s="19">
        <v>0</v>
      </c>
      <c r="CI206" s="375">
        <v>0.0003538820864887819</v>
      </c>
      <c r="CJ206" s="2" t="s">
        <v>351</v>
      </c>
      <c r="CK206" s="595"/>
      <c r="CL206" s="44" t="s">
        <v>102</v>
      </c>
      <c r="CN206" s="294">
        <v>206</v>
      </c>
    </row>
    <row r="207" spans="1:92" ht="12.75">
      <c r="A207" s="281" t="s">
        <v>46</v>
      </c>
      <c r="B207" s="19">
        <v>37181</v>
      </c>
      <c r="C207" s="19">
        <v>1871</v>
      </c>
      <c r="D207" s="19">
        <v>1664</v>
      </c>
      <c r="E207" s="19">
        <v>1127</v>
      </c>
      <c r="F207" s="19">
        <v>2141</v>
      </c>
      <c r="G207" s="19">
        <v>2694</v>
      </c>
      <c r="H207" s="19">
        <v>5439</v>
      </c>
      <c r="I207" s="19">
        <v>5912</v>
      </c>
      <c r="J207" s="19">
        <v>2816</v>
      </c>
      <c r="K207" s="19">
        <v>2823</v>
      </c>
      <c r="L207" s="19">
        <v>6001</v>
      </c>
      <c r="M207" s="19">
        <v>341</v>
      </c>
      <c r="N207" s="19">
        <v>237</v>
      </c>
      <c r="O207" s="19">
        <v>4115</v>
      </c>
      <c r="P207" s="19">
        <v>0</v>
      </c>
      <c r="Q207" s="52">
        <v>955</v>
      </c>
      <c r="R207" s="283">
        <v>3549</v>
      </c>
      <c r="S207" s="283">
        <v>1327</v>
      </c>
      <c r="T207" s="283">
        <v>537</v>
      </c>
      <c r="U207" s="283">
        <v>572</v>
      </c>
      <c r="V207" s="283">
        <v>1127</v>
      </c>
      <c r="W207" s="283">
        <v>753</v>
      </c>
      <c r="X207" s="283">
        <v>592</v>
      </c>
      <c r="Y207" s="283">
        <v>553</v>
      </c>
      <c r="Z207" s="283">
        <v>1239</v>
      </c>
      <c r="AA207" s="283">
        <v>334</v>
      </c>
      <c r="AB207" s="283">
        <v>2639</v>
      </c>
      <c r="AC207" s="283">
        <v>0</v>
      </c>
      <c r="AD207" s="283">
        <v>1196</v>
      </c>
      <c r="AE207" s="283">
        <v>2141</v>
      </c>
      <c r="AF207" s="283">
        <v>2328</v>
      </c>
      <c r="AG207" s="283">
        <v>2279</v>
      </c>
      <c r="AH207" s="283">
        <v>414</v>
      </c>
      <c r="AI207" s="283">
        <v>705</v>
      </c>
      <c r="AJ207" s="283">
        <v>935</v>
      </c>
      <c r="AK207" s="283">
        <v>792</v>
      </c>
      <c r="AL207" s="283">
        <v>1494</v>
      </c>
      <c r="AM207" s="283">
        <v>341</v>
      </c>
      <c r="AN207" s="283">
        <v>2035</v>
      </c>
      <c r="AO207" s="283">
        <v>995</v>
      </c>
      <c r="AP207" s="283">
        <v>1664</v>
      </c>
      <c r="AQ207" s="283">
        <v>237</v>
      </c>
      <c r="AR207" s="283">
        <v>487</v>
      </c>
      <c r="AS207" s="283">
        <v>2336</v>
      </c>
      <c r="AT207" s="283">
        <v>926</v>
      </c>
      <c r="AU207" s="283">
        <v>281</v>
      </c>
      <c r="AV207" s="345">
        <v>1418</v>
      </c>
      <c r="AW207" s="19">
        <v>955</v>
      </c>
      <c r="AX207" s="19">
        <v>3549</v>
      </c>
      <c r="AY207" s="19">
        <v>1327</v>
      </c>
      <c r="AZ207" s="19">
        <v>537</v>
      </c>
      <c r="BA207" s="19">
        <v>572</v>
      </c>
      <c r="BB207" s="19">
        <v>1127</v>
      </c>
      <c r="BC207" s="19">
        <v>753</v>
      </c>
      <c r="BD207" s="19">
        <v>585</v>
      </c>
      <c r="BE207" s="19">
        <v>592</v>
      </c>
      <c r="BF207" s="19">
        <v>553</v>
      </c>
      <c r="BG207" s="19">
        <v>1239</v>
      </c>
      <c r="BH207" s="19">
        <v>334</v>
      </c>
      <c r="BI207" s="19">
        <v>2639</v>
      </c>
      <c r="BJ207" s="19">
        <v>1196</v>
      </c>
      <c r="BK207" s="19">
        <v>627</v>
      </c>
      <c r="BL207" s="19">
        <v>811</v>
      </c>
      <c r="BM207" s="19">
        <v>890</v>
      </c>
      <c r="BN207" s="19">
        <v>1228</v>
      </c>
      <c r="BO207" s="19">
        <v>414</v>
      </c>
      <c r="BP207" s="19">
        <v>328</v>
      </c>
      <c r="BQ207" s="19">
        <v>766</v>
      </c>
      <c r="BR207" s="19">
        <v>705</v>
      </c>
      <c r="BS207" s="19">
        <v>935</v>
      </c>
      <c r="BT207" s="19">
        <v>792</v>
      </c>
      <c r="BU207" s="19">
        <v>237</v>
      </c>
      <c r="BV207" s="19">
        <v>1494</v>
      </c>
      <c r="BW207" s="19">
        <v>341</v>
      </c>
      <c r="BX207" s="19">
        <v>2035</v>
      </c>
      <c r="BY207" s="19">
        <v>995</v>
      </c>
      <c r="BZ207" s="19">
        <v>1664</v>
      </c>
      <c r="CA207" s="19">
        <v>237</v>
      </c>
      <c r="CB207" s="19">
        <v>487</v>
      </c>
      <c r="CC207" s="19">
        <v>1276</v>
      </c>
      <c r="CD207" s="19">
        <v>2336</v>
      </c>
      <c r="CE207" s="19">
        <v>926</v>
      </c>
      <c r="CF207" s="19">
        <v>281</v>
      </c>
      <c r="CG207" s="19">
        <v>1418</v>
      </c>
      <c r="CH207" s="19">
        <v>0</v>
      </c>
      <c r="CI207" s="375">
        <v>0.0006491251905861751</v>
      </c>
      <c r="CJ207" s="2" t="s">
        <v>351</v>
      </c>
      <c r="CK207" s="595"/>
      <c r="CL207" s="44" t="s">
        <v>102</v>
      </c>
      <c r="CN207" s="294">
        <v>207</v>
      </c>
    </row>
    <row r="208" spans="1:92" ht="12.75">
      <c r="A208" s="281" t="s">
        <v>47</v>
      </c>
      <c r="B208" s="19">
        <v>43970</v>
      </c>
      <c r="C208" s="19">
        <v>2300</v>
      </c>
      <c r="D208" s="19">
        <v>2220</v>
      </c>
      <c r="E208" s="19">
        <v>1500</v>
      </c>
      <c r="F208" s="19">
        <v>2805</v>
      </c>
      <c r="G208" s="19">
        <v>3154</v>
      </c>
      <c r="H208" s="19">
        <v>6359</v>
      </c>
      <c r="I208" s="19">
        <v>6752</v>
      </c>
      <c r="J208" s="19">
        <v>3458</v>
      </c>
      <c r="K208" s="19">
        <v>3420</v>
      </c>
      <c r="L208" s="19">
        <v>6432</v>
      </c>
      <c r="M208" s="19">
        <v>434</v>
      </c>
      <c r="N208" s="19">
        <v>230</v>
      </c>
      <c r="O208" s="19">
        <v>4906</v>
      </c>
      <c r="P208" s="19">
        <v>0</v>
      </c>
      <c r="Q208" s="52">
        <v>991</v>
      </c>
      <c r="R208" s="283">
        <v>4153</v>
      </c>
      <c r="S208" s="283">
        <v>1525</v>
      </c>
      <c r="T208" s="283">
        <v>815</v>
      </c>
      <c r="U208" s="283">
        <v>663</v>
      </c>
      <c r="V208" s="283">
        <v>1500</v>
      </c>
      <c r="W208" s="283">
        <v>795</v>
      </c>
      <c r="X208" s="283">
        <v>684</v>
      </c>
      <c r="Y208" s="283">
        <v>730</v>
      </c>
      <c r="Z208" s="283">
        <v>1522</v>
      </c>
      <c r="AA208" s="283">
        <v>440</v>
      </c>
      <c r="AB208" s="283">
        <v>2579</v>
      </c>
      <c r="AC208" s="283">
        <v>0</v>
      </c>
      <c r="AD208" s="283">
        <v>1353</v>
      </c>
      <c r="AE208" s="283">
        <v>2805</v>
      </c>
      <c r="AF208" s="283">
        <v>2444</v>
      </c>
      <c r="AG208" s="283">
        <v>2643</v>
      </c>
      <c r="AH208" s="283">
        <v>529</v>
      </c>
      <c r="AI208" s="283">
        <v>864</v>
      </c>
      <c r="AJ208" s="283">
        <v>1215</v>
      </c>
      <c r="AK208" s="283">
        <v>1022</v>
      </c>
      <c r="AL208" s="283">
        <v>1651</v>
      </c>
      <c r="AM208" s="283">
        <v>434</v>
      </c>
      <c r="AN208" s="283">
        <v>2586</v>
      </c>
      <c r="AO208" s="283">
        <v>1289</v>
      </c>
      <c r="AP208" s="283">
        <v>2220</v>
      </c>
      <c r="AQ208" s="283">
        <v>230</v>
      </c>
      <c r="AR208" s="283">
        <v>594</v>
      </c>
      <c r="AS208" s="283">
        <v>2694</v>
      </c>
      <c r="AT208" s="283">
        <v>1138</v>
      </c>
      <c r="AU208" s="283">
        <v>395</v>
      </c>
      <c r="AV208" s="345">
        <v>1467</v>
      </c>
      <c r="AW208" s="19">
        <v>991</v>
      </c>
      <c r="AX208" s="19">
        <v>4153</v>
      </c>
      <c r="AY208" s="19">
        <v>1525</v>
      </c>
      <c r="AZ208" s="19">
        <v>815</v>
      </c>
      <c r="BA208" s="19">
        <v>663</v>
      </c>
      <c r="BB208" s="19">
        <v>1500</v>
      </c>
      <c r="BC208" s="19">
        <v>795</v>
      </c>
      <c r="BD208" s="19">
        <v>664</v>
      </c>
      <c r="BE208" s="19">
        <v>684</v>
      </c>
      <c r="BF208" s="19">
        <v>730</v>
      </c>
      <c r="BG208" s="19">
        <v>1522</v>
      </c>
      <c r="BH208" s="19">
        <v>440</v>
      </c>
      <c r="BI208" s="19">
        <v>2579</v>
      </c>
      <c r="BJ208" s="19">
        <v>1353</v>
      </c>
      <c r="BK208" s="19">
        <v>809</v>
      </c>
      <c r="BL208" s="19">
        <v>766</v>
      </c>
      <c r="BM208" s="19">
        <v>869</v>
      </c>
      <c r="BN208" s="19">
        <v>1748</v>
      </c>
      <c r="BO208" s="19">
        <v>529</v>
      </c>
      <c r="BP208" s="19">
        <v>393</v>
      </c>
      <c r="BQ208" s="19">
        <v>1000</v>
      </c>
      <c r="BR208" s="19">
        <v>864</v>
      </c>
      <c r="BS208" s="19">
        <v>1215</v>
      </c>
      <c r="BT208" s="19">
        <v>1022</v>
      </c>
      <c r="BU208" s="19">
        <v>279</v>
      </c>
      <c r="BV208" s="19">
        <v>1651</v>
      </c>
      <c r="BW208" s="19">
        <v>434</v>
      </c>
      <c r="BX208" s="19">
        <v>2586</v>
      </c>
      <c r="BY208" s="19">
        <v>1289</v>
      </c>
      <c r="BZ208" s="19">
        <v>2220</v>
      </c>
      <c r="CA208" s="19">
        <v>230</v>
      </c>
      <c r="CB208" s="19">
        <v>594</v>
      </c>
      <c r="CC208" s="19">
        <v>1364</v>
      </c>
      <c r="CD208" s="19">
        <v>2694</v>
      </c>
      <c r="CE208" s="19">
        <v>1138</v>
      </c>
      <c r="CF208" s="19">
        <v>395</v>
      </c>
      <c r="CG208" s="19">
        <v>1467</v>
      </c>
      <c r="CH208" s="19">
        <v>0</v>
      </c>
      <c r="CI208" s="375">
        <v>0.00099207716155701</v>
      </c>
      <c r="CJ208" s="2" t="s">
        <v>351</v>
      </c>
      <c r="CK208" s="595"/>
      <c r="CL208" s="44" t="s">
        <v>102</v>
      </c>
      <c r="CN208" s="294">
        <v>208</v>
      </c>
    </row>
    <row r="209" spans="1:92" ht="12.75">
      <c r="A209" s="281" t="s">
        <v>48</v>
      </c>
      <c r="B209" s="19">
        <v>45682</v>
      </c>
      <c r="C209" s="19">
        <v>2327</v>
      </c>
      <c r="D209" s="19">
        <v>2285</v>
      </c>
      <c r="E209" s="19">
        <v>1777</v>
      </c>
      <c r="F209" s="19">
        <v>3016</v>
      </c>
      <c r="G209" s="19">
        <v>3127</v>
      </c>
      <c r="H209" s="19">
        <v>6352</v>
      </c>
      <c r="I209" s="19">
        <v>7344</v>
      </c>
      <c r="J209" s="19">
        <v>3724</v>
      </c>
      <c r="K209" s="19">
        <v>3454</v>
      </c>
      <c r="L209" s="19">
        <v>6257</v>
      </c>
      <c r="M209" s="19">
        <v>419</v>
      </c>
      <c r="N209" s="19">
        <v>276</v>
      </c>
      <c r="O209" s="19">
        <v>5324</v>
      </c>
      <c r="P209" s="19">
        <v>0</v>
      </c>
      <c r="Q209" s="52">
        <v>1010</v>
      </c>
      <c r="R209" s="283">
        <v>4112</v>
      </c>
      <c r="S209" s="283">
        <v>1717</v>
      </c>
      <c r="T209" s="283">
        <v>846</v>
      </c>
      <c r="U209" s="283">
        <v>664</v>
      </c>
      <c r="V209" s="283">
        <v>1777</v>
      </c>
      <c r="W209" s="283">
        <v>919</v>
      </c>
      <c r="X209" s="283">
        <v>664</v>
      </c>
      <c r="Y209" s="283">
        <v>931</v>
      </c>
      <c r="Z209" s="283">
        <v>1459</v>
      </c>
      <c r="AA209" s="283">
        <v>486</v>
      </c>
      <c r="AB209" s="283">
        <v>2600</v>
      </c>
      <c r="AC209" s="283">
        <v>0</v>
      </c>
      <c r="AD209" s="283">
        <v>1263</v>
      </c>
      <c r="AE209" s="283">
        <v>3016</v>
      </c>
      <c r="AF209" s="283">
        <v>2697</v>
      </c>
      <c r="AG209" s="283">
        <v>2878</v>
      </c>
      <c r="AH209" s="283">
        <v>586</v>
      </c>
      <c r="AI209" s="283">
        <v>829</v>
      </c>
      <c r="AJ209" s="283">
        <v>1230</v>
      </c>
      <c r="AK209" s="283">
        <v>965</v>
      </c>
      <c r="AL209" s="283">
        <v>1632</v>
      </c>
      <c r="AM209" s="283">
        <v>419</v>
      </c>
      <c r="AN209" s="283">
        <v>2688</v>
      </c>
      <c r="AO209" s="283">
        <v>1336</v>
      </c>
      <c r="AP209" s="283">
        <v>2285</v>
      </c>
      <c r="AQ209" s="283">
        <v>276</v>
      </c>
      <c r="AR209" s="283">
        <v>698</v>
      </c>
      <c r="AS209" s="283">
        <v>2712</v>
      </c>
      <c r="AT209" s="283">
        <v>1200</v>
      </c>
      <c r="AU209" s="283">
        <v>418</v>
      </c>
      <c r="AV209" s="345">
        <v>1369</v>
      </c>
      <c r="AW209" s="19">
        <v>1010</v>
      </c>
      <c r="AX209" s="19">
        <v>4112</v>
      </c>
      <c r="AY209" s="19">
        <v>1717</v>
      </c>
      <c r="AZ209" s="19">
        <v>846</v>
      </c>
      <c r="BA209" s="19">
        <v>664</v>
      </c>
      <c r="BB209" s="19">
        <v>1777</v>
      </c>
      <c r="BC209" s="19">
        <v>919</v>
      </c>
      <c r="BD209" s="19">
        <v>686</v>
      </c>
      <c r="BE209" s="19">
        <v>664</v>
      </c>
      <c r="BF209" s="19">
        <v>931</v>
      </c>
      <c r="BG209" s="19">
        <v>1459</v>
      </c>
      <c r="BH209" s="19">
        <v>486</v>
      </c>
      <c r="BI209" s="19">
        <v>2600</v>
      </c>
      <c r="BJ209" s="19">
        <v>1263</v>
      </c>
      <c r="BK209" s="19">
        <v>909</v>
      </c>
      <c r="BL209" s="19">
        <v>755</v>
      </c>
      <c r="BM209" s="19">
        <v>1033</v>
      </c>
      <c r="BN209" s="19">
        <v>1856</v>
      </c>
      <c r="BO209" s="19">
        <v>586</v>
      </c>
      <c r="BP209" s="19">
        <v>474</v>
      </c>
      <c r="BQ209" s="19">
        <v>1184</v>
      </c>
      <c r="BR209" s="19">
        <v>829</v>
      </c>
      <c r="BS209" s="19">
        <v>1230</v>
      </c>
      <c r="BT209" s="19">
        <v>965</v>
      </c>
      <c r="BU209" s="19">
        <v>315</v>
      </c>
      <c r="BV209" s="19">
        <v>1632</v>
      </c>
      <c r="BW209" s="19">
        <v>419</v>
      </c>
      <c r="BX209" s="19">
        <v>2688</v>
      </c>
      <c r="BY209" s="19">
        <v>1336</v>
      </c>
      <c r="BZ209" s="19">
        <v>2285</v>
      </c>
      <c r="CA209" s="19">
        <v>276</v>
      </c>
      <c r="CB209" s="19">
        <v>698</v>
      </c>
      <c r="CC209" s="19">
        <v>1379</v>
      </c>
      <c r="CD209" s="19">
        <v>2712</v>
      </c>
      <c r="CE209" s="19">
        <v>1200</v>
      </c>
      <c r="CF209" s="19">
        <v>418</v>
      </c>
      <c r="CG209" s="19">
        <v>1369</v>
      </c>
      <c r="CH209" s="19">
        <v>0</v>
      </c>
      <c r="CI209" s="375">
        <v>0.001473167989610289</v>
      </c>
      <c r="CJ209" s="2" t="s">
        <v>351</v>
      </c>
      <c r="CK209" s="595"/>
      <c r="CL209" s="44" t="s">
        <v>102</v>
      </c>
      <c r="CN209" s="294">
        <v>209</v>
      </c>
    </row>
    <row r="210" spans="1:92" ht="12.75">
      <c r="A210" s="281" t="s">
        <v>49</v>
      </c>
      <c r="B210" s="19">
        <v>41241</v>
      </c>
      <c r="C210" s="19">
        <v>2230</v>
      </c>
      <c r="D210" s="19">
        <v>2273</v>
      </c>
      <c r="E210" s="19">
        <v>1628</v>
      </c>
      <c r="F210" s="19">
        <v>2707</v>
      </c>
      <c r="G210" s="19">
        <v>2584</v>
      </c>
      <c r="H210" s="19">
        <v>5783</v>
      </c>
      <c r="I210" s="19">
        <v>6504</v>
      </c>
      <c r="J210" s="19">
        <v>3440</v>
      </c>
      <c r="K210" s="19">
        <v>3141</v>
      </c>
      <c r="L210" s="19">
        <v>5465</v>
      </c>
      <c r="M210" s="19">
        <v>426</v>
      </c>
      <c r="N210" s="19">
        <v>253</v>
      </c>
      <c r="O210" s="19">
        <v>4807</v>
      </c>
      <c r="P210" s="19">
        <v>0</v>
      </c>
      <c r="Q210" s="52">
        <v>955</v>
      </c>
      <c r="R210" s="283">
        <v>3711</v>
      </c>
      <c r="S210" s="283">
        <v>1532</v>
      </c>
      <c r="T210" s="283">
        <v>814</v>
      </c>
      <c r="U210" s="283">
        <v>577</v>
      </c>
      <c r="V210" s="283">
        <v>1628</v>
      </c>
      <c r="W210" s="283">
        <v>845</v>
      </c>
      <c r="X210" s="283">
        <v>644</v>
      </c>
      <c r="Y210" s="283">
        <v>870</v>
      </c>
      <c r="Z210" s="283">
        <v>1272</v>
      </c>
      <c r="AA210" s="283">
        <v>443</v>
      </c>
      <c r="AB210" s="283">
        <v>2197</v>
      </c>
      <c r="AC210" s="283">
        <v>0</v>
      </c>
      <c r="AD210" s="283">
        <v>1089</v>
      </c>
      <c r="AE210" s="283">
        <v>2707</v>
      </c>
      <c r="AF210" s="283">
        <v>2244</v>
      </c>
      <c r="AG210" s="283">
        <v>2626</v>
      </c>
      <c r="AH210" s="283">
        <v>606</v>
      </c>
      <c r="AI210" s="283">
        <v>771</v>
      </c>
      <c r="AJ210" s="283">
        <v>1117</v>
      </c>
      <c r="AK210" s="283">
        <v>926</v>
      </c>
      <c r="AL210" s="283">
        <v>1450</v>
      </c>
      <c r="AM210" s="283">
        <v>426</v>
      </c>
      <c r="AN210" s="283">
        <v>2430</v>
      </c>
      <c r="AO210" s="283">
        <v>1123</v>
      </c>
      <c r="AP210" s="283">
        <v>2273</v>
      </c>
      <c r="AQ210" s="283">
        <v>253</v>
      </c>
      <c r="AR210" s="283">
        <v>660</v>
      </c>
      <c r="AS210" s="283">
        <v>2495</v>
      </c>
      <c r="AT210" s="283">
        <v>918</v>
      </c>
      <c r="AU210" s="283">
        <v>414</v>
      </c>
      <c r="AV210" s="345">
        <v>1225</v>
      </c>
      <c r="AW210" s="19">
        <v>955</v>
      </c>
      <c r="AX210" s="19">
        <v>3711</v>
      </c>
      <c r="AY210" s="19">
        <v>1532</v>
      </c>
      <c r="AZ210" s="19">
        <v>814</v>
      </c>
      <c r="BA210" s="19">
        <v>577</v>
      </c>
      <c r="BB210" s="19">
        <v>1628</v>
      </c>
      <c r="BC210" s="19">
        <v>845</v>
      </c>
      <c r="BD210" s="19">
        <v>603</v>
      </c>
      <c r="BE210" s="19">
        <v>644</v>
      </c>
      <c r="BF210" s="19">
        <v>870</v>
      </c>
      <c r="BG210" s="19">
        <v>1272</v>
      </c>
      <c r="BH210" s="19">
        <v>443</v>
      </c>
      <c r="BI210" s="19">
        <v>2197</v>
      </c>
      <c r="BJ210" s="19">
        <v>1089</v>
      </c>
      <c r="BK210" s="19">
        <v>724</v>
      </c>
      <c r="BL210" s="19">
        <v>614</v>
      </c>
      <c r="BM210" s="19">
        <v>906</v>
      </c>
      <c r="BN210" s="19">
        <v>1698</v>
      </c>
      <c r="BO210" s="19">
        <v>606</v>
      </c>
      <c r="BP210" s="19">
        <v>406</v>
      </c>
      <c r="BQ210" s="19">
        <v>1073</v>
      </c>
      <c r="BR210" s="19">
        <v>771</v>
      </c>
      <c r="BS210" s="19">
        <v>1117</v>
      </c>
      <c r="BT210" s="19">
        <v>926</v>
      </c>
      <c r="BU210" s="19">
        <v>325</v>
      </c>
      <c r="BV210" s="19">
        <v>1450</v>
      </c>
      <c r="BW210" s="19">
        <v>426</v>
      </c>
      <c r="BX210" s="19">
        <v>2430</v>
      </c>
      <c r="BY210" s="19">
        <v>1123</v>
      </c>
      <c r="BZ210" s="19">
        <v>2273</v>
      </c>
      <c r="CA210" s="19">
        <v>253</v>
      </c>
      <c r="CB210" s="19">
        <v>660</v>
      </c>
      <c r="CC210" s="19">
        <v>1228</v>
      </c>
      <c r="CD210" s="19">
        <v>2495</v>
      </c>
      <c r="CE210" s="19">
        <v>918</v>
      </c>
      <c r="CF210" s="19">
        <v>414</v>
      </c>
      <c r="CG210" s="19">
        <v>1225</v>
      </c>
      <c r="CH210" s="19">
        <v>0</v>
      </c>
      <c r="CI210" s="375">
        <v>0.002628814609313976</v>
      </c>
      <c r="CJ210" s="2" t="s">
        <v>351</v>
      </c>
      <c r="CK210" s="595"/>
      <c r="CL210" s="44" t="s">
        <v>102</v>
      </c>
      <c r="CN210" s="294">
        <v>210</v>
      </c>
    </row>
    <row r="211" spans="1:92" ht="12.75">
      <c r="A211" s="281" t="s">
        <v>50</v>
      </c>
      <c r="B211" s="19">
        <v>37039</v>
      </c>
      <c r="C211" s="19">
        <v>2152</v>
      </c>
      <c r="D211" s="19">
        <v>1900</v>
      </c>
      <c r="E211" s="19">
        <v>1578</v>
      </c>
      <c r="F211" s="19">
        <v>2527</v>
      </c>
      <c r="G211" s="19">
        <v>2537</v>
      </c>
      <c r="H211" s="19">
        <v>5400</v>
      </c>
      <c r="I211" s="19">
        <v>5455</v>
      </c>
      <c r="J211" s="19">
        <v>3214</v>
      </c>
      <c r="K211" s="19">
        <v>2663</v>
      </c>
      <c r="L211" s="19">
        <v>4502</v>
      </c>
      <c r="M211" s="19">
        <v>380</v>
      </c>
      <c r="N211" s="19">
        <v>262</v>
      </c>
      <c r="O211" s="19">
        <v>4469</v>
      </c>
      <c r="P211" s="19">
        <v>0</v>
      </c>
      <c r="Q211" s="52">
        <v>854</v>
      </c>
      <c r="R211" s="283">
        <v>3453</v>
      </c>
      <c r="S211" s="283">
        <v>1421</v>
      </c>
      <c r="T211" s="283">
        <v>772</v>
      </c>
      <c r="U211" s="283">
        <v>517</v>
      </c>
      <c r="V211" s="283">
        <v>1578</v>
      </c>
      <c r="W211" s="283">
        <v>627</v>
      </c>
      <c r="X211" s="283">
        <v>553</v>
      </c>
      <c r="Y211" s="283">
        <v>755</v>
      </c>
      <c r="Z211" s="283">
        <v>1154</v>
      </c>
      <c r="AA211" s="283">
        <v>344</v>
      </c>
      <c r="AB211" s="283">
        <v>1826</v>
      </c>
      <c r="AC211" s="283">
        <v>0</v>
      </c>
      <c r="AD211" s="283">
        <v>1068</v>
      </c>
      <c r="AE211" s="283">
        <v>2527</v>
      </c>
      <c r="AF211" s="283">
        <v>1854</v>
      </c>
      <c r="AG211" s="283">
        <v>2442</v>
      </c>
      <c r="AH211" s="283">
        <v>501</v>
      </c>
      <c r="AI211" s="283">
        <v>574</v>
      </c>
      <c r="AJ211" s="283">
        <v>1093</v>
      </c>
      <c r="AK211" s="283">
        <v>930</v>
      </c>
      <c r="AL211" s="283">
        <v>1307</v>
      </c>
      <c r="AM211" s="283">
        <v>380</v>
      </c>
      <c r="AN211" s="283">
        <v>2421</v>
      </c>
      <c r="AO211" s="283">
        <v>996</v>
      </c>
      <c r="AP211" s="283">
        <v>1900</v>
      </c>
      <c r="AQ211" s="283">
        <v>262</v>
      </c>
      <c r="AR211" s="283">
        <v>669</v>
      </c>
      <c r="AS211" s="283">
        <v>2024</v>
      </c>
      <c r="AT211" s="283">
        <v>952</v>
      </c>
      <c r="AU211" s="283">
        <v>337</v>
      </c>
      <c r="AV211" s="345">
        <v>948</v>
      </c>
      <c r="AW211" s="19">
        <v>854</v>
      </c>
      <c r="AX211" s="19">
        <v>3453</v>
      </c>
      <c r="AY211" s="19">
        <v>1421</v>
      </c>
      <c r="AZ211" s="19">
        <v>772</v>
      </c>
      <c r="BA211" s="19">
        <v>517</v>
      </c>
      <c r="BB211" s="19">
        <v>1578</v>
      </c>
      <c r="BC211" s="19">
        <v>627</v>
      </c>
      <c r="BD211" s="19">
        <v>521</v>
      </c>
      <c r="BE211" s="19">
        <v>553</v>
      </c>
      <c r="BF211" s="19">
        <v>755</v>
      </c>
      <c r="BG211" s="19">
        <v>1154</v>
      </c>
      <c r="BH211" s="19">
        <v>344</v>
      </c>
      <c r="BI211" s="19">
        <v>1826</v>
      </c>
      <c r="BJ211" s="19">
        <v>1068</v>
      </c>
      <c r="BK211" s="19">
        <v>559</v>
      </c>
      <c r="BL211" s="19">
        <v>499</v>
      </c>
      <c r="BM211" s="19">
        <v>796</v>
      </c>
      <c r="BN211" s="19">
        <v>1637</v>
      </c>
      <c r="BO211" s="19">
        <v>501</v>
      </c>
      <c r="BP211" s="19">
        <v>369</v>
      </c>
      <c r="BQ211" s="19">
        <v>1012</v>
      </c>
      <c r="BR211" s="19">
        <v>574</v>
      </c>
      <c r="BS211" s="19">
        <v>1093</v>
      </c>
      <c r="BT211" s="19">
        <v>930</v>
      </c>
      <c r="BU211" s="19">
        <v>294</v>
      </c>
      <c r="BV211" s="19">
        <v>1307</v>
      </c>
      <c r="BW211" s="19">
        <v>380</v>
      </c>
      <c r="BX211" s="19">
        <v>2421</v>
      </c>
      <c r="BY211" s="19">
        <v>996</v>
      </c>
      <c r="BZ211" s="19">
        <v>1900</v>
      </c>
      <c r="CA211" s="19">
        <v>262</v>
      </c>
      <c r="CB211" s="19">
        <v>669</v>
      </c>
      <c r="CC211" s="19">
        <v>1136</v>
      </c>
      <c r="CD211" s="19">
        <v>2024</v>
      </c>
      <c r="CE211" s="19">
        <v>952</v>
      </c>
      <c r="CF211" s="19">
        <v>337</v>
      </c>
      <c r="CG211" s="19">
        <v>948</v>
      </c>
      <c r="CH211" s="19">
        <v>0</v>
      </c>
      <c r="CI211" s="375">
        <v>0.0038901058881304867</v>
      </c>
      <c r="CJ211" s="2" t="s">
        <v>351</v>
      </c>
      <c r="CK211" s="595"/>
      <c r="CL211" s="44" t="s">
        <v>102</v>
      </c>
      <c r="CN211" s="294">
        <v>211</v>
      </c>
    </row>
    <row r="212" spans="1:92" ht="12.75">
      <c r="A212" s="281" t="s">
        <v>51</v>
      </c>
      <c r="B212" s="19">
        <v>37334</v>
      </c>
      <c r="C212" s="19">
        <v>2264</v>
      </c>
      <c r="D212" s="19">
        <v>2111</v>
      </c>
      <c r="E212" s="19">
        <v>1811</v>
      </c>
      <c r="F212" s="19">
        <v>2787</v>
      </c>
      <c r="G212" s="19">
        <v>2492</v>
      </c>
      <c r="H212" s="19">
        <v>5258</v>
      </c>
      <c r="I212" s="19">
        <v>4938</v>
      </c>
      <c r="J212" s="19">
        <v>3331</v>
      </c>
      <c r="K212" s="19">
        <v>2455</v>
      </c>
      <c r="L212" s="19">
        <v>4478</v>
      </c>
      <c r="M212" s="19">
        <v>355</v>
      </c>
      <c r="N212" s="19">
        <v>241</v>
      </c>
      <c r="O212" s="19">
        <v>4813</v>
      </c>
      <c r="P212" s="19">
        <v>0</v>
      </c>
      <c r="Q212" s="52">
        <v>851</v>
      </c>
      <c r="R212" s="283">
        <v>3252</v>
      </c>
      <c r="S212" s="283">
        <v>1643</v>
      </c>
      <c r="T212" s="283">
        <v>879</v>
      </c>
      <c r="U212" s="283">
        <v>533</v>
      </c>
      <c r="V212" s="283">
        <v>1811</v>
      </c>
      <c r="W212" s="283">
        <v>667</v>
      </c>
      <c r="X212" s="283">
        <v>606</v>
      </c>
      <c r="Y212" s="283">
        <v>733</v>
      </c>
      <c r="Z212" s="283">
        <v>1124</v>
      </c>
      <c r="AA212" s="283">
        <v>325</v>
      </c>
      <c r="AB212" s="283">
        <v>1764</v>
      </c>
      <c r="AC212" s="283">
        <v>0</v>
      </c>
      <c r="AD212" s="283">
        <v>1065</v>
      </c>
      <c r="AE212" s="283">
        <v>2787</v>
      </c>
      <c r="AF212" s="283">
        <v>1547</v>
      </c>
      <c r="AG212" s="283">
        <v>2452</v>
      </c>
      <c r="AH212" s="283">
        <v>527</v>
      </c>
      <c r="AI212" s="283">
        <v>622</v>
      </c>
      <c r="AJ212" s="283">
        <v>1155</v>
      </c>
      <c r="AK212" s="283">
        <v>1023</v>
      </c>
      <c r="AL212" s="283">
        <v>1122</v>
      </c>
      <c r="AM212" s="283">
        <v>355</v>
      </c>
      <c r="AN212" s="283">
        <v>2503</v>
      </c>
      <c r="AO212" s="283">
        <v>914</v>
      </c>
      <c r="AP212" s="283">
        <v>2111</v>
      </c>
      <c r="AQ212" s="283">
        <v>241</v>
      </c>
      <c r="AR212" s="283">
        <v>635</v>
      </c>
      <c r="AS212" s="283">
        <v>1892</v>
      </c>
      <c r="AT212" s="283">
        <v>894</v>
      </c>
      <c r="AU212" s="283">
        <v>333</v>
      </c>
      <c r="AV212" s="345">
        <v>968</v>
      </c>
      <c r="AW212" s="19">
        <v>851</v>
      </c>
      <c r="AX212" s="19">
        <v>3252</v>
      </c>
      <c r="AY212" s="19">
        <v>1643</v>
      </c>
      <c r="AZ212" s="19">
        <v>879</v>
      </c>
      <c r="BA212" s="19">
        <v>533</v>
      </c>
      <c r="BB212" s="19">
        <v>1811</v>
      </c>
      <c r="BC212" s="19">
        <v>667</v>
      </c>
      <c r="BD212" s="19">
        <v>653</v>
      </c>
      <c r="BE212" s="19">
        <v>606</v>
      </c>
      <c r="BF212" s="19">
        <v>733</v>
      </c>
      <c r="BG212" s="19">
        <v>1124</v>
      </c>
      <c r="BH212" s="19">
        <v>325</v>
      </c>
      <c r="BI212" s="19">
        <v>1764</v>
      </c>
      <c r="BJ212" s="19">
        <v>1065</v>
      </c>
      <c r="BK212" s="19">
        <v>452</v>
      </c>
      <c r="BL212" s="19">
        <v>457</v>
      </c>
      <c r="BM212" s="19">
        <v>638</v>
      </c>
      <c r="BN212" s="19">
        <v>1743</v>
      </c>
      <c r="BO212" s="19">
        <v>527</v>
      </c>
      <c r="BP212" s="19">
        <v>391</v>
      </c>
      <c r="BQ212" s="19">
        <v>1077</v>
      </c>
      <c r="BR212" s="19">
        <v>622</v>
      </c>
      <c r="BS212" s="19">
        <v>1155</v>
      </c>
      <c r="BT212" s="19">
        <v>1023</v>
      </c>
      <c r="BU212" s="19">
        <v>293</v>
      </c>
      <c r="BV212" s="19">
        <v>1122</v>
      </c>
      <c r="BW212" s="19">
        <v>355</v>
      </c>
      <c r="BX212" s="19">
        <v>2503</v>
      </c>
      <c r="BY212" s="19">
        <v>914</v>
      </c>
      <c r="BZ212" s="19">
        <v>2111</v>
      </c>
      <c r="CA212" s="19">
        <v>241</v>
      </c>
      <c r="CB212" s="19">
        <v>635</v>
      </c>
      <c r="CC212" s="19">
        <v>1082</v>
      </c>
      <c r="CD212" s="19">
        <v>1892</v>
      </c>
      <c r="CE212" s="19">
        <v>894</v>
      </c>
      <c r="CF212" s="19">
        <v>333</v>
      </c>
      <c r="CG212" s="19">
        <v>968</v>
      </c>
      <c r="CH212" s="19">
        <v>0</v>
      </c>
      <c r="CI212" s="375">
        <v>0.006819231835402101</v>
      </c>
      <c r="CJ212" s="2" t="s">
        <v>351</v>
      </c>
      <c r="CK212" s="595"/>
      <c r="CL212" s="44" t="s">
        <v>102</v>
      </c>
      <c r="CN212" s="294">
        <v>212</v>
      </c>
    </row>
    <row r="213" spans="1:92" ht="12.75">
      <c r="A213" s="281" t="s">
        <v>52</v>
      </c>
      <c r="B213" s="19">
        <v>29478</v>
      </c>
      <c r="C213" s="19">
        <v>1785</v>
      </c>
      <c r="D213" s="19">
        <v>1733</v>
      </c>
      <c r="E213" s="19">
        <v>1427</v>
      </c>
      <c r="F213" s="19">
        <v>2209</v>
      </c>
      <c r="G213" s="19">
        <v>1956</v>
      </c>
      <c r="H213" s="19">
        <v>4089</v>
      </c>
      <c r="I213" s="19">
        <v>3667</v>
      </c>
      <c r="J213" s="19">
        <v>2607</v>
      </c>
      <c r="K213" s="19">
        <v>2015</v>
      </c>
      <c r="L213" s="19">
        <v>3574</v>
      </c>
      <c r="M213" s="19">
        <v>338</v>
      </c>
      <c r="N213" s="19">
        <v>180</v>
      </c>
      <c r="O213" s="19">
        <v>3898</v>
      </c>
      <c r="P213" s="19">
        <v>0</v>
      </c>
      <c r="Q213" s="52">
        <v>714</v>
      </c>
      <c r="R213" s="283">
        <v>2430</v>
      </c>
      <c r="S213" s="283">
        <v>1204</v>
      </c>
      <c r="T213" s="283">
        <v>673</v>
      </c>
      <c r="U213" s="283">
        <v>429</v>
      </c>
      <c r="V213" s="283">
        <v>1427</v>
      </c>
      <c r="W213" s="283">
        <v>527</v>
      </c>
      <c r="X213" s="283">
        <v>394</v>
      </c>
      <c r="Y213" s="283">
        <v>537</v>
      </c>
      <c r="Z213" s="283">
        <v>859</v>
      </c>
      <c r="AA213" s="283">
        <v>209</v>
      </c>
      <c r="AB213" s="283">
        <v>1441</v>
      </c>
      <c r="AC213" s="283">
        <v>0</v>
      </c>
      <c r="AD213" s="283">
        <v>786</v>
      </c>
      <c r="AE213" s="283">
        <v>2209</v>
      </c>
      <c r="AF213" s="283">
        <v>1149</v>
      </c>
      <c r="AG213" s="283">
        <v>1934</v>
      </c>
      <c r="AH213" s="283">
        <v>403</v>
      </c>
      <c r="AI213" s="283">
        <v>515</v>
      </c>
      <c r="AJ213" s="283">
        <v>945</v>
      </c>
      <c r="AK213" s="283">
        <v>823</v>
      </c>
      <c r="AL213" s="283">
        <v>894</v>
      </c>
      <c r="AM213" s="283">
        <v>338</v>
      </c>
      <c r="AN213" s="283">
        <v>2167</v>
      </c>
      <c r="AO213" s="283">
        <v>725</v>
      </c>
      <c r="AP213" s="283">
        <v>1733</v>
      </c>
      <c r="AQ213" s="283">
        <v>180</v>
      </c>
      <c r="AR213" s="283">
        <v>568</v>
      </c>
      <c r="AS213" s="283">
        <v>1479</v>
      </c>
      <c r="AT213" s="283">
        <v>741</v>
      </c>
      <c r="AU213" s="283">
        <v>286</v>
      </c>
      <c r="AV213" s="345">
        <v>759</v>
      </c>
      <c r="AW213" s="19">
        <v>714</v>
      </c>
      <c r="AX213" s="19">
        <v>2430</v>
      </c>
      <c r="AY213" s="19">
        <v>1204</v>
      </c>
      <c r="AZ213" s="19">
        <v>673</v>
      </c>
      <c r="BA213" s="19">
        <v>429</v>
      </c>
      <c r="BB213" s="19">
        <v>1427</v>
      </c>
      <c r="BC213" s="19">
        <v>527</v>
      </c>
      <c r="BD213" s="19">
        <v>462</v>
      </c>
      <c r="BE213" s="19">
        <v>394</v>
      </c>
      <c r="BF213" s="19">
        <v>537</v>
      </c>
      <c r="BG213" s="19">
        <v>859</v>
      </c>
      <c r="BH213" s="19">
        <v>209</v>
      </c>
      <c r="BI213" s="19">
        <v>1441</v>
      </c>
      <c r="BJ213" s="19">
        <v>786</v>
      </c>
      <c r="BK213" s="19">
        <v>352</v>
      </c>
      <c r="BL213" s="19">
        <v>308</v>
      </c>
      <c r="BM213" s="19">
        <v>489</v>
      </c>
      <c r="BN213" s="19">
        <v>1404</v>
      </c>
      <c r="BO213" s="19">
        <v>403</v>
      </c>
      <c r="BP213" s="19">
        <v>343</v>
      </c>
      <c r="BQ213" s="19">
        <v>794</v>
      </c>
      <c r="BR213" s="19">
        <v>515</v>
      </c>
      <c r="BS213" s="19">
        <v>945</v>
      </c>
      <c r="BT213" s="19">
        <v>823</v>
      </c>
      <c r="BU213" s="19">
        <v>258</v>
      </c>
      <c r="BV213" s="19">
        <v>894</v>
      </c>
      <c r="BW213" s="19">
        <v>338</v>
      </c>
      <c r="BX213" s="19">
        <v>2167</v>
      </c>
      <c r="BY213" s="19">
        <v>725</v>
      </c>
      <c r="BZ213" s="19">
        <v>1733</v>
      </c>
      <c r="CA213" s="19">
        <v>180</v>
      </c>
      <c r="CB213" s="19">
        <v>568</v>
      </c>
      <c r="CC213" s="19">
        <v>882</v>
      </c>
      <c r="CD213" s="19">
        <v>1479</v>
      </c>
      <c r="CE213" s="19">
        <v>741</v>
      </c>
      <c r="CF213" s="19">
        <v>286</v>
      </c>
      <c r="CG213" s="19">
        <v>759</v>
      </c>
      <c r="CH213" s="19">
        <v>0</v>
      </c>
      <c r="CI213" s="375">
        <v>0.011184768365065906</v>
      </c>
      <c r="CJ213" s="2" t="s">
        <v>351</v>
      </c>
      <c r="CK213" s="595"/>
      <c r="CL213" s="44" t="s">
        <v>102</v>
      </c>
      <c r="CN213" s="294">
        <v>213</v>
      </c>
    </row>
    <row r="214" spans="1:92" ht="12.75">
      <c r="A214" s="281" t="s">
        <v>53</v>
      </c>
      <c r="B214" s="19">
        <v>24451</v>
      </c>
      <c r="C214" s="19">
        <v>1409</v>
      </c>
      <c r="D214" s="19">
        <v>1458</v>
      </c>
      <c r="E214" s="19">
        <v>1184</v>
      </c>
      <c r="F214" s="19">
        <v>1763</v>
      </c>
      <c r="G214" s="19">
        <v>1701</v>
      </c>
      <c r="H214" s="19">
        <v>3239</v>
      </c>
      <c r="I214" s="19">
        <v>3171</v>
      </c>
      <c r="J214" s="19">
        <v>2165</v>
      </c>
      <c r="K214" s="19">
        <v>1753</v>
      </c>
      <c r="L214" s="19">
        <v>2958</v>
      </c>
      <c r="M214" s="19">
        <v>266</v>
      </c>
      <c r="N214" s="19">
        <v>144</v>
      </c>
      <c r="O214" s="19">
        <v>3240</v>
      </c>
      <c r="P214" s="19">
        <v>0</v>
      </c>
      <c r="Q214" s="52">
        <v>548</v>
      </c>
      <c r="R214" s="283">
        <v>1952</v>
      </c>
      <c r="S214" s="283">
        <v>1007</v>
      </c>
      <c r="T214" s="283">
        <v>570</v>
      </c>
      <c r="U214" s="283">
        <v>364</v>
      </c>
      <c r="V214" s="283">
        <v>1184</v>
      </c>
      <c r="W214" s="283">
        <v>456</v>
      </c>
      <c r="X214" s="283">
        <v>309</v>
      </c>
      <c r="Y214" s="283">
        <v>492</v>
      </c>
      <c r="Z214" s="283">
        <v>720</v>
      </c>
      <c r="AA214" s="283">
        <v>228</v>
      </c>
      <c r="AB214" s="283">
        <v>1279</v>
      </c>
      <c r="AC214" s="283">
        <v>0</v>
      </c>
      <c r="AD214" s="283">
        <v>646</v>
      </c>
      <c r="AE214" s="283">
        <v>1763</v>
      </c>
      <c r="AF214" s="283">
        <v>1010</v>
      </c>
      <c r="AG214" s="283">
        <v>1595</v>
      </c>
      <c r="AH214" s="283">
        <v>326</v>
      </c>
      <c r="AI214" s="283">
        <v>379</v>
      </c>
      <c r="AJ214" s="283">
        <v>739</v>
      </c>
      <c r="AK214" s="283">
        <v>561</v>
      </c>
      <c r="AL214" s="283">
        <v>732</v>
      </c>
      <c r="AM214" s="283">
        <v>266</v>
      </c>
      <c r="AN214" s="283">
        <v>1777</v>
      </c>
      <c r="AO214" s="283">
        <v>589</v>
      </c>
      <c r="AP214" s="283">
        <v>1458</v>
      </c>
      <c r="AQ214" s="283">
        <v>144</v>
      </c>
      <c r="AR214" s="283">
        <v>539</v>
      </c>
      <c r="AS214" s="283">
        <v>1319</v>
      </c>
      <c r="AT214" s="283">
        <v>691</v>
      </c>
      <c r="AU214" s="283">
        <v>228</v>
      </c>
      <c r="AV214" s="345">
        <v>580</v>
      </c>
      <c r="AW214" s="19">
        <v>548</v>
      </c>
      <c r="AX214" s="19">
        <v>1952</v>
      </c>
      <c r="AY214" s="19">
        <v>1007</v>
      </c>
      <c r="AZ214" s="19">
        <v>570</v>
      </c>
      <c r="BA214" s="19">
        <v>364</v>
      </c>
      <c r="BB214" s="19">
        <v>1184</v>
      </c>
      <c r="BC214" s="19">
        <v>456</v>
      </c>
      <c r="BD214" s="19">
        <v>361</v>
      </c>
      <c r="BE214" s="19">
        <v>309</v>
      </c>
      <c r="BF214" s="19">
        <v>492</v>
      </c>
      <c r="BG214" s="19">
        <v>720</v>
      </c>
      <c r="BH214" s="19">
        <v>228</v>
      </c>
      <c r="BI214" s="19">
        <v>1279</v>
      </c>
      <c r="BJ214" s="19">
        <v>646</v>
      </c>
      <c r="BK214" s="19">
        <v>301</v>
      </c>
      <c r="BL214" s="19">
        <v>295</v>
      </c>
      <c r="BM214" s="19">
        <v>414</v>
      </c>
      <c r="BN214" s="19">
        <v>1130</v>
      </c>
      <c r="BO214" s="19">
        <v>326</v>
      </c>
      <c r="BP214" s="19">
        <v>272</v>
      </c>
      <c r="BQ214" s="19">
        <v>636</v>
      </c>
      <c r="BR214" s="19">
        <v>379</v>
      </c>
      <c r="BS214" s="19">
        <v>739</v>
      </c>
      <c r="BT214" s="19">
        <v>561</v>
      </c>
      <c r="BU214" s="19">
        <v>231</v>
      </c>
      <c r="BV214" s="19">
        <v>732</v>
      </c>
      <c r="BW214" s="19">
        <v>266</v>
      </c>
      <c r="BX214" s="19">
        <v>1777</v>
      </c>
      <c r="BY214" s="19">
        <v>589</v>
      </c>
      <c r="BZ214" s="19">
        <v>1458</v>
      </c>
      <c r="CA214" s="19">
        <v>144</v>
      </c>
      <c r="CB214" s="19">
        <v>539</v>
      </c>
      <c r="CC214" s="19">
        <v>728</v>
      </c>
      <c r="CD214" s="19">
        <v>1319</v>
      </c>
      <c r="CE214" s="19">
        <v>691</v>
      </c>
      <c r="CF214" s="19">
        <v>228</v>
      </c>
      <c r="CG214" s="19">
        <v>580</v>
      </c>
      <c r="CH214" s="19">
        <v>0</v>
      </c>
      <c r="CI214" s="375">
        <v>0.01884305763339745</v>
      </c>
      <c r="CJ214" s="2" t="s">
        <v>351</v>
      </c>
      <c r="CK214" s="595"/>
      <c r="CL214" s="44" t="s">
        <v>102</v>
      </c>
      <c r="CN214" s="294">
        <v>214</v>
      </c>
    </row>
    <row r="215" spans="1:92" ht="12.75">
      <c r="A215" s="281" t="s">
        <v>54</v>
      </c>
      <c r="B215" s="19">
        <v>20382</v>
      </c>
      <c r="C215" s="19">
        <v>1162</v>
      </c>
      <c r="D215" s="19">
        <v>1122</v>
      </c>
      <c r="E215" s="19">
        <v>1054</v>
      </c>
      <c r="F215" s="19">
        <v>1433</v>
      </c>
      <c r="G215" s="19">
        <v>1352</v>
      </c>
      <c r="H215" s="19">
        <v>2905</v>
      </c>
      <c r="I215" s="19">
        <v>2725</v>
      </c>
      <c r="J215" s="19">
        <v>1741</v>
      </c>
      <c r="K215" s="19">
        <v>1316</v>
      </c>
      <c r="L215" s="19">
        <v>2416</v>
      </c>
      <c r="M215" s="19">
        <v>174</v>
      </c>
      <c r="N215" s="19">
        <v>118</v>
      </c>
      <c r="O215" s="19">
        <v>2864</v>
      </c>
      <c r="P215" s="19">
        <v>0</v>
      </c>
      <c r="Q215" s="52">
        <v>537</v>
      </c>
      <c r="R215" s="283">
        <v>1660</v>
      </c>
      <c r="S215" s="283">
        <v>922</v>
      </c>
      <c r="T215" s="283">
        <v>484</v>
      </c>
      <c r="U215" s="283">
        <v>238</v>
      </c>
      <c r="V215" s="283">
        <v>1054</v>
      </c>
      <c r="W215" s="283">
        <v>469</v>
      </c>
      <c r="X215" s="283">
        <v>238</v>
      </c>
      <c r="Y215" s="283">
        <v>361</v>
      </c>
      <c r="Z215" s="283">
        <v>577</v>
      </c>
      <c r="AA215" s="283">
        <v>230</v>
      </c>
      <c r="AB215" s="283">
        <v>1171</v>
      </c>
      <c r="AC215" s="283">
        <v>0</v>
      </c>
      <c r="AD215" s="283">
        <v>559</v>
      </c>
      <c r="AE215" s="283">
        <v>1433</v>
      </c>
      <c r="AF215" s="283">
        <v>965</v>
      </c>
      <c r="AG215" s="283">
        <v>1257</v>
      </c>
      <c r="AH215" s="283">
        <v>282</v>
      </c>
      <c r="AI215" s="283">
        <v>268</v>
      </c>
      <c r="AJ215" s="283">
        <v>708</v>
      </c>
      <c r="AK215" s="283">
        <v>478</v>
      </c>
      <c r="AL215" s="283">
        <v>484</v>
      </c>
      <c r="AM215" s="283">
        <v>174</v>
      </c>
      <c r="AN215" s="283">
        <v>1473</v>
      </c>
      <c r="AO215" s="283">
        <v>477</v>
      </c>
      <c r="AP215" s="283">
        <v>1122</v>
      </c>
      <c r="AQ215" s="283">
        <v>118</v>
      </c>
      <c r="AR215" s="283">
        <v>446</v>
      </c>
      <c r="AS215" s="283">
        <v>1074</v>
      </c>
      <c r="AT215" s="283">
        <v>555</v>
      </c>
      <c r="AU215" s="283">
        <v>168</v>
      </c>
      <c r="AV215" s="345">
        <v>400</v>
      </c>
      <c r="AW215" s="19">
        <v>537</v>
      </c>
      <c r="AX215" s="19">
        <v>1660</v>
      </c>
      <c r="AY215" s="19">
        <v>922</v>
      </c>
      <c r="AZ215" s="19">
        <v>484</v>
      </c>
      <c r="BA215" s="19">
        <v>238</v>
      </c>
      <c r="BB215" s="19">
        <v>1054</v>
      </c>
      <c r="BC215" s="19">
        <v>469</v>
      </c>
      <c r="BD215" s="19">
        <v>302</v>
      </c>
      <c r="BE215" s="19">
        <v>238</v>
      </c>
      <c r="BF215" s="19">
        <v>361</v>
      </c>
      <c r="BG215" s="19">
        <v>577</v>
      </c>
      <c r="BH215" s="19">
        <v>230</v>
      </c>
      <c r="BI215" s="19">
        <v>1171</v>
      </c>
      <c r="BJ215" s="19">
        <v>559</v>
      </c>
      <c r="BK215" s="19">
        <v>287</v>
      </c>
      <c r="BL215" s="19">
        <v>299</v>
      </c>
      <c r="BM215" s="19">
        <v>379</v>
      </c>
      <c r="BN215" s="19">
        <v>855</v>
      </c>
      <c r="BO215" s="19">
        <v>282</v>
      </c>
      <c r="BP215" s="19">
        <v>276</v>
      </c>
      <c r="BQ215" s="19">
        <v>492</v>
      </c>
      <c r="BR215" s="19">
        <v>268</v>
      </c>
      <c r="BS215" s="19">
        <v>708</v>
      </c>
      <c r="BT215" s="19">
        <v>478</v>
      </c>
      <c r="BU215" s="19">
        <v>184</v>
      </c>
      <c r="BV215" s="19">
        <v>484</v>
      </c>
      <c r="BW215" s="19">
        <v>174</v>
      </c>
      <c r="BX215" s="19">
        <v>1473</v>
      </c>
      <c r="BY215" s="19">
        <v>477</v>
      </c>
      <c r="BZ215" s="19">
        <v>1122</v>
      </c>
      <c r="CA215" s="19">
        <v>118</v>
      </c>
      <c r="CB215" s="19">
        <v>446</v>
      </c>
      <c r="CC215" s="19">
        <v>581</v>
      </c>
      <c r="CD215" s="19">
        <v>1074</v>
      </c>
      <c r="CE215" s="19">
        <v>555</v>
      </c>
      <c r="CF215" s="19">
        <v>168</v>
      </c>
      <c r="CG215" s="19">
        <v>400</v>
      </c>
      <c r="CH215" s="19">
        <v>0</v>
      </c>
      <c r="CI215" s="375">
        <v>0.035393844823768804</v>
      </c>
      <c r="CJ215" s="2" t="s">
        <v>351</v>
      </c>
      <c r="CK215" s="595"/>
      <c r="CL215" s="44" t="s">
        <v>102</v>
      </c>
      <c r="CN215" s="294">
        <v>215</v>
      </c>
    </row>
    <row r="216" spans="1:92" ht="12.75">
      <c r="A216" s="281" t="s">
        <v>55</v>
      </c>
      <c r="B216" s="19">
        <v>15251</v>
      </c>
      <c r="C216" s="19">
        <v>847</v>
      </c>
      <c r="D216" s="19">
        <v>781</v>
      </c>
      <c r="E216" s="19">
        <v>806</v>
      </c>
      <c r="F216" s="19">
        <v>1065</v>
      </c>
      <c r="G216" s="19">
        <v>972</v>
      </c>
      <c r="H216" s="19">
        <v>2199</v>
      </c>
      <c r="I216" s="19">
        <v>2082</v>
      </c>
      <c r="J216" s="19">
        <v>1335</v>
      </c>
      <c r="K216" s="19">
        <v>862</v>
      </c>
      <c r="L216" s="19">
        <v>1931</v>
      </c>
      <c r="M216" s="19">
        <v>142</v>
      </c>
      <c r="N216" s="19">
        <v>92</v>
      </c>
      <c r="O216" s="19">
        <v>2137</v>
      </c>
      <c r="P216" s="19">
        <v>0</v>
      </c>
      <c r="Q216" s="52">
        <v>415</v>
      </c>
      <c r="R216" s="283">
        <v>1294</v>
      </c>
      <c r="S216" s="283">
        <v>639</v>
      </c>
      <c r="T216" s="283">
        <v>332</v>
      </c>
      <c r="U216" s="283">
        <v>202</v>
      </c>
      <c r="V216" s="283">
        <v>806</v>
      </c>
      <c r="W216" s="283">
        <v>388</v>
      </c>
      <c r="X216" s="283">
        <v>180</v>
      </c>
      <c r="Y216" s="283">
        <v>301</v>
      </c>
      <c r="Z216" s="283">
        <v>447</v>
      </c>
      <c r="AA216" s="283">
        <v>194</v>
      </c>
      <c r="AB216" s="283">
        <v>1026</v>
      </c>
      <c r="AC216" s="283">
        <v>0</v>
      </c>
      <c r="AD216" s="283">
        <v>374</v>
      </c>
      <c r="AE216" s="283">
        <v>1065</v>
      </c>
      <c r="AF216" s="283">
        <v>733</v>
      </c>
      <c r="AG216" s="283">
        <v>1003</v>
      </c>
      <c r="AH216" s="283">
        <v>227</v>
      </c>
      <c r="AI216" s="283">
        <v>188</v>
      </c>
      <c r="AJ216" s="283">
        <v>490</v>
      </c>
      <c r="AK216" s="283">
        <v>389</v>
      </c>
      <c r="AL216" s="283">
        <v>312</v>
      </c>
      <c r="AM216" s="283">
        <v>142</v>
      </c>
      <c r="AN216" s="283">
        <v>1110</v>
      </c>
      <c r="AO216" s="283">
        <v>362</v>
      </c>
      <c r="AP216" s="283">
        <v>781</v>
      </c>
      <c r="AQ216" s="283">
        <v>92</v>
      </c>
      <c r="AR216" s="283">
        <v>278</v>
      </c>
      <c r="AS216" s="283">
        <v>687</v>
      </c>
      <c r="AT216" s="283">
        <v>396</v>
      </c>
      <c r="AU216" s="283">
        <v>128</v>
      </c>
      <c r="AV216" s="345">
        <v>270</v>
      </c>
      <c r="AW216" s="19">
        <v>415</v>
      </c>
      <c r="AX216" s="19">
        <v>1294</v>
      </c>
      <c r="AY216" s="19">
        <v>639</v>
      </c>
      <c r="AZ216" s="19">
        <v>332</v>
      </c>
      <c r="BA216" s="19">
        <v>202</v>
      </c>
      <c r="BB216" s="19">
        <v>806</v>
      </c>
      <c r="BC216" s="19">
        <v>388</v>
      </c>
      <c r="BD216" s="19">
        <v>191</v>
      </c>
      <c r="BE216" s="19">
        <v>180</v>
      </c>
      <c r="BF216" s="19">
        <v>301</v>
      </c>
      <c r="BG216" s="19">
        <v>447</v>
      </c>
      <c r="BH216" s="19">
        <v>194</v>
      </c>
      <c r="BI216" s="19">
        <v>1026</v>
      </c>
      <c r="BJ216" s="19">
        <v>374</v>
      </c>
      <c r="BK216" s="19">
        <v>188</v>
      </c>
      <c r="BL216" s="19">
        <v>237</v>
      </c>
      <c r="BM216" s="19">
        <v>308</v>
      </c>
      <c r="BN216" s="19">
        <v>676</v>
      </c>
      <c r="BO216" s="19">
        <v>227</v>
      </c>
      <c r="BP216" s="19">
        <v>198</v>
      </c>
      <c r="BQ216" s="19">
        <v>377</v>
      </c>
      <c r="BR216" s="19">
        <v>188</v>
      </c>
      <c r="BS216" s="19">
        <v>490</v>
      </c>
      <c r="BT216" s="19">
        <v>389</v>
      </c>
      <c r="BU216" s="19">
        <v>149</v>
      </c>
      <c r="BV216" s="19">
        <v>312</v>
      </c>
      <c r="BW216" s="19">
        <v>142</v>
      </c>
      <c r="BX216" s="19">
        <v>1110</v>
      </c>
      <c r="BY216" s="19">
        <v>362</v>
      </c>
      <c r="BZ216" s="19">
        <v>781</v>
      </c>
      <c r="CA216" s="19">
        <v>92</v>
      </c>
      <c r="CB216" s="19">
        <v>278</v>
      </c>
      <c r="CC216" s="19">
        <v>477</v>
      </c>
      <c r="CD216" s="19">
        <v>687</v>
      </c>
      <c r="CE216" s="19">
        <v>396</v>
      </c>
      <c r="CF216" s="19">
        <v>128</v>
      </c>
      <c r="CG216" s="19">
        <v>270</v>
      </c>
      <c r="CH216" s="19">
        <v>0</v>
      </c>
      <c r="CI216" s="375">
        <v>0.06457874086705764</v>
      </c>
      <c r="CJ216" s="2" t="s">
        <v>351</v>
      </c>
      <c r="CK216" s="595"/>
      <c r="CL216" s="44" t="s">
        <v>102</v>
      </c>
      <c r="CN216" s="294">
        <v>216</v>
      </c>
    </row>
    <row r="217" spans="1:92" ht="13.5" thickBot="1">
      <c r="A217" s="281" t="s">
        <v>91</v>
      </c>
      <c r="B217" s="19">
        <v>15655</v>
      </c>
      <c r="C217" s="19">
        <v>846</v>
      </c>
      <c r="D217" s="19">
        <v>852</v>
      </c>
      <c r="E217" s="19">
        <v>701</v>
      </c>
      <c r="F217" s="19">
        <v>1139</v>
      </c>
      <c r="G217" s="19">
        <v>914</v>
      </c>
      <c r="H217" s="19">
        <v>2380</v>
      </c>
      <c r="I217" s="19">
        <v>2079</v>
      </c>
      <c r="J217" s="19">
        <v>1401</v>
      </c>
      <c r="K217" s="19">
        <v>871</v>
      </c>
      <c r="L217" s="19">
        <v>1929</v>
      </c>
      <c r="M217" s="19">
        <v>165</v>
      </c>
      <c r="N217" s="19">
        <v>89</v>
      </c>
      <c r="O217" s="19">
        <v>2289</v>
      </c>
      <c r="P217" s="19">
        <v>0</v>
      </c>
      <c r="Q217" s="52">
        <v>381</v>
      </c>
      <c r="R217" s="283">
        <v>1453</v>
      </c>
      <c r="S217" s="283">
        <v>684</v>
      </c>
      <c r="T217" s="283">
        <v>365</v>
      </c>
      <c r="U217" s="283">
        <v>143</v>
      </c>
      <c r="V217" s="283">
        <v>701</v>
      </c>
      <c r="W217" s="283">
        <v>447</v>
      </c>
      <c r="X217" s="283">
        <v>192</v>
      </c>
      <c r="Y217" s="283">
        <v>240</v>
      </c>
      <c r="Z217" s="283">
        <v>475</v>
      </c>
      <c r="AA217" s="283">
        <v>253</v>
      </c>
      <c r="AB217" s="283">
        <v>1004</v>
      </c>
      <c r="AC217" s="283">
        <v>0</v>
      </c>
      <c r="AD217" s="283">
        <v>362</v>
      </c>
      <c r="AE217" s="283">
        <v>1139</v>
      </c>
      <c r="AF217" s="283">
        <v>711</v>
      </c>
      <c r="AG217" s="283">
        <v>1036</v>
      </c>
      <c r="AH217" s="283">
        <v>301</v>
      </c>
      <c r="AI217" s="283">
        <v>142</v>
      </c>
      <c r="AJ217" s="283">
        <v>546</v>
      </c>
      <c r="AK217" s="283">
        <v>332</v>
      </c>
      <c r="AL217" s="283">
        <v>297</v>
      </c>
      <c r="AM217" s="283">
        <v>165</v>
      </c>
      <c r="AN217" s="283">
        <v>1158</v>
      </c>
      <c r="AO217" s="283">
        <v>305</v>
      </c>
      <c r="AP217" s="283">
        <v>852</v>
      </c>
      <c r="AQ217" s="283">
        <v>89</v>
      </c>
      <c r="AR217" s="283">
        <v>322</v>
      </c>
      <c r="AS217" s="283">
        <v>705</v>
      </c>
      <c r="AT217" s="283">
        <v>409</v>
      </c>
      <c r="AU217" s="283">
        <v>138</v>
      </c>
      <c r="AV217" s="345">
        <v>308</v>
      </c>
      <c r="AW217" s="19">
        <v>381</v>
      </c>
      <c r="AX217" s="19">
        <v>1453</v>
      </c>
      <c r="AY217" s="19">
        <v>684</v>
      </c>
      <c r="AZ217" s="19">
        <v>365</v>
      </c>
      <c r="BA217" s="19">
        <v>143</v>
      </c>
      <c r="BB217" s="19">
        <v>701</v>
      </c>
      <c r="BC217" s="19">
        <v>447</v>
      </c>
      <c r="BD217" s="19">
        <v>203</v>
      </c>
      <c r="BE217" s="19">
        <v>192</v>
      </c>
      <c r="BF217" s="19">
        <v>240</v>
      </c>
      <c r="BG217" s="19">
        <v>475</v>
      </c>
      <c r="BH217" s="19">
        <v>253</v>
      </c>
      <c r="BI217" s="19">
        <v>1004</v>
      </c>
      <c r="BJ217" s="19">
        <v>362</v>
      </c>
      <c r="BK217" s="19">
        <v>195</v>
      </c>
      <c r="BL217" s="19">
        <v>227</v>
      </c>
      <c r="BM217" s="19">
        <v>289</v>
      </c>
      <c r="BN217" s="19">
        <v>707</v>
      </c>
      <c r="BO217" s="19">
        <v>301</v>
      </c>
      <c r="BP217" s="19">
        <v>229</v>
      </c>
      <c r="BQ217" s="19">
        <v>383</v>
      </c>
      <c r="BR217" s="19">
        <v>142</v>
      </c>
      <c r="BS217" s="19">
        <v>546</v>
      </c>
      <c r="BT217" s="19">
        <v>332</v>
      </c>
      <c r="BU217" s="19">
        <v>146</v>
      </c>
      <c r="BV217" s="19">
        <v>297</v>
      </c>
      <c r="BW217" s="19">
        <v>165</v>
      </c>
      <c r="BX217" s="19">
        <v>1158</v>
      </c>
      <c r="BY217" s="19">
        <v>305</v>
      </c>
      <c r="BZ217" s="19">
        <v>852</v>
      </c>
      <c r="CA217" s="19">
        <v>89</v>
      </c>
      <c r="CB217" s="19">
        <v>322</v>
      </c>
      <c r="CC217" s="19">
        <v>507</v>
      </c>
      <c r="CD217" s="19">
        <v>705</v>
      </c>
      <c r="CE217" s="19">
        <v>409</v>
      </c>
      <c r="CF217" s="19">
        <v>138</v>
      </c>
      <c r="CG217" s="19">
        <v>308</v>
      </c>
      <c r="CH217" s="19">
        <v>0</v>
      </c>
      <c r="CI217" s="375">
        <v>0.157225156024964</v>
      </c>
      <c r="CJ217" s="2" t="s">
        <v>351</v>
      </c>
      <c r="CK217" s="595"/>
      <c r="CL217" s="44" t="s">
        <v>102</v>
      </c>
      <c r="CN217" s="294">
        <v>217</v>
      </c>
    </row>
    <row r="218" spans="1:92" ht="13.5" thickBot="1">
      <c r="A218" s="280" t="s">
        <v>78</v>
      </c>
      <c r="B218" s="79"/>
      <c r="C218" s="79"/>
      <c r="D218" s="79"/>
      <c r="E218" s="79"/>
      <c r="F218" s="79"/>
      <c r="G218" s="79"/>
      <c r="H218" s="79"/>
      <c r="I218" s="79"/>
      <c r="J218" s="79"/>
      <c r="K218" s="79"/>
      <c r="L218" s="79"/>
      <c r="M218" s="337"/>
      <c r="N218" s="337"/>
      <c r="O218" s="337"/>
      <c r="P218" s="337"/>
      <c r="Q218" s="338"/>
      <c r="R218" s="337"/>
      <c r="S218" s="337"/>
      <c r="T218" s="337"/>
      <c r="U218" s="337"/>
      <c r="V218" s="337"/>
      <c r="W218" s="337"/>
      <c r="X218" s="337"/>
      <c r="Y218" s="337"/>
      <c r="Z218" s="337"/>
      <c r="AA218" s="337"/>
      <c r="AB218" s="337"/>
      <c r="AC218" s="337"/>
      <c r="AD218" s="337"/>
      <c r="AE218" s="337"/>
      <c r="AF218" s="337"/>
      <c r="AG218" s="337"/>
      <c r="AH218" s="337"/>
      <c r="AI218" s="337"/>
      <c r="AJ218" s="337"/>
      <c r="AK218" s="337"/>
      <c r="AL218" s="337"/>
      <c r="AM218" s="337"/>
      <c r="AN218" s="337"/>
      <c r="AO218" s="337"/>
      <c r="AP218" s="337"/>
      <c r="AQ218" s="337"/>
      <c r="AR218" s="337"/>
      <c r="AS218" s="337"/>
      <c r="AT218" s="337"/>
      <c r="AU218" s="337"/>
      <c r="AV218" s="339"/>
      <c r="AW218" s="79"/>
      <c r="AX218" s="79"/>
      <c r="AY218" s="79"/>
      <c r="AZ218" s="79"/>
      <c r="BA218" s="79"/>
      <c r="BB218" s="79"/>
      <c r="BC218" s="79"/>
      <c r="BD218" s="79"/>
      <c r="BE218" s="79"/>
      <c r="BF218" s="79"/>
      <c r="BG218" s="79"/>
      <c r="BH218" s="79"/>
      <c r="BI218" s="79"/>
      <c r="BJ218" s="79"/>
      <c r="BK218" s="79"/>
      <c r="BL218" s="79"/>
      <c r="BM218" s="79"/>
      <c r="BN218" s="79"/>
      <c r="BO218" s="79"/>
      <c r="BP218" s="79"/>
      <c r="BQ218" s="79"/>
      <c r="BR218" s="79"/>
      <c r="BS218" s="79"/>
      <c r="BT218" s="79"/>
      <c r="BU218" s="79"/>
      <c r="BV218" s="79"/>
      <c r="BW218" s="79"/>
      <c r="BX218" s="79"/>
      <c r="BY218" s="79"/>
      <c r="BZ218" s="79"/>
      <c r="CA218" s="79"/>
      <c r="CB218" s="79"/>
      <c r="CC218" s="79"/>
      <c r="CD218" s="79"/>
      <c r="CE218" s="79"/>
      <c r="CF218" s="79"/>
      <c r="CG218" s="79"/>
      <c r="CH218" s="79"/>
      <c r="CI218" s="374"/>
      <c r="CJ218" s="53"/>
      <c r="CK218" s="594"/>
      <c r="CL218" s="54"/>
      <c r="CN218" s="297">
        <v>218</v>
      </c>
    </row>
    <row r="219" spans="1:92" ht="12.75">
      <c r="A219" s="281" t="s">
        <v>82</v>
      </c>
      <c r="B219" s="73">
        <v>5385.6</v>
      </c>
      <c r="C219" s="73">
        <v>230.8</v>
      </c>
      <c r="D219" s="73">
        <v>48.6</v>
      </c>
      <c r="E219" s="73">
        <v>45.8</v>
      </c>
      <c r="F219" s="73">
        <v>418.2</v>
      </c>
      <c r="G219" s="73">
        <v>311.6</v>
      </c>
      <c r="H219" s="73">
        <v>1016.2</v>
      </c>
      <c r="I219" s="73">
        <v>1077.8</v>
      </c>
      <c r="J219" s="73">
        <v>127</v>
      </c>
      <c r="K219" s="73">
        <v>382.6</v>
      </c>
      <c r="L219" s="73">
        <v>1438.4</v>
      </c>
      <c r="M219" s="73">
        <v>2.8</v>
      </c>
      <c r="N219" s="73">
        <v>7.2</v>
      </c>
      <c r="O219" s="73">
        <v>278.6</v>
      </c>
      <c r="P219" s="73">
        <v>0</v>
      </c>
      <c r="Q219" s="74">
        <v>461.4</v>
      </c>
      <c r="R219" s="283">
        <v>485.8</v>
      </c>
      <c r="S219" s="283">
        <v>67.4</v>
      </c>
      <c r="T219" s="283">
        <v>30.8</v>
      </c>
      <c r="U219" s="283">
        <v>26</v>
      </c>
      <c r="V219" s="283">
        <v>45.8</v>
      </c>
      <c r="W219" s="283">
        <v>74.8</v>
      </c>
      <c r="X219" s="283">
        <v>80.2</v>
      </c>
      <c r="Y219" s="283">
        <v>255.6</v>
      </c>
      <c r="Z219" s="283">
        <v>86.8</v>
      </c>
      <c r="AA219" s="283">
        <v>298.4</v>
      </c>
      <c r="AB219" s="283">
        <v>1064</v>
      </c>
      <c r="AC219" s="283">
        <v>0</v>
      </c>
      <c r="AD219" s="283">
        <v>177</v>
      </c>
      <c r="AE219" s="283">
        <v>418.2</v>
      </c>
      <c r="AF219" s="283">
        <v>243.6</v>
      </c>
      <c r="AG219" s="283">
        <v>96.2</v>
      </c>
      <c r="AH219" s="283">
        <v>39.6</v>
      </c>
      <c r="AI219" s="283">
        <v>81.8</v>
      </c>
      <c r="AJ219" s="283">
        <v>69</v>
      </c>
      <c r="AK219" s="283">
        <v>55</v>
      </c>
      <c r="AL219" s="283">
        <v>167.6</v>
      </c>
      <c r="AM219" s="283">
        <v>2.8</v>
      </c>
      <c r="AN219" s="283">
        <v>136.4</v>
      </c>
      <c r="AO219" s="283">
        <v>177.2</v>
      </c>
      <c r="AP219" s="283">
        <v>48.6</v>
      </c>
      <c r="AQ219" s="283">
        <v>7.2</v>
      </c>
      <c r="AR219" s="283">
        <v>95.6</v>
      </c>
      <c r="AS219" s="283">
        <v>258</v>
      </c>
      <c r="AT219" s="283">
        <v>108.6</v>
      </c>
      <c r="AU219" s="283">
        <v>20.4</v>
      </c>
      <c r="AV219" s="345">
        <v>205.8</v>
      </c>
      <c r="AW219" s="73">
        <v>461.4</v>
      </c>
      <c r="AX219" s="73">
        <v>485.8</v>
      </c>
      <c r="AY219" s="73">
        <v>67.4</v>
      </c>
      <c r="AZ219" s="73">
        <v>30.8</v>
      </c>
      <c r="BA219" s="73">
        <v>26</v>
      </c>
      <c r="BB219" s="73">
        <v>45.8</v>
      </c>
      <c r="BC219" s="73">
        <v>74.8</v>
      </c>
      <c r="BD219" s="73">
        <v>269.8</v>
      </c>
      <c r="BE219" s="73">
        <v>80.2</v>
      </c>
      <c r="BF219" s="73">
        <v>255.6</v>
      </c>
      <c r="BG219" s="73">
        <v>86.8</v>
      </c>
      <c r="BH219" s="73">
        <v>298.4</v>
      </c>
      <c r="BI219" s="73">
        <v>1064</v>
      </c>
      <c r="BJ219" s="73">
        <v>177</v>
      </c>
      <c r="BK219" s="73">
        <v>35</v>
      </c>
      <c r="BL219" s="73">
        <v>139.8</v>
      </c>
      <c r="BM219" s="73">
        <v>68.8</v>
      </c>
      <c r="BN219" s="73">
        <v>98.4</v>
      </c>
      <c r="BO219" s="73">
        <v>39.6</v>
      </c>
      <c r="BP219" s="73">
        <v>50</v>
      </c>
      <c r="BQ219" s="73">
        <v>12.6</v>
      </c>
      <c r="BR219" s="73">
        <v>81.8</v>
      </c>
      <c r="BS219" s="73">
        <v>69</v>
      </c>
      <c r="BT219" s="73">
        <v>55</v>
      </c>
      <c r="BU219" s="73">
        <v>0</v>
      </c>
      <c r="BV219" s="73">
        <v>167.6</v>
      </c>
      <c r="BW219" s="73">
        <v>2.8</v>
      </c>
      <c r="BX219" s="73">
        <v>136.4</v>
      </c>
      <c r="BY219" s="73">
        <v>177.2</v>
      </c>
      <c r="BZ219" s="73">
        <v>48.6</v>
      </c>
      <c r="CA219" s="73">
        <v>7.2</v>
      </c>
      <c r="CB219" s="73">
        <v>95.6</v>
      </c>
      <c r="CC219" s="73">
        <v>83.6</v>
      </c>
      <c r="CD219" s="73">
        <v>258</v>
      </c>
      <c r="CE219" s="73">
        <v>108.6</v>
      </c>
      <c r="CF219" s="73">
        <v>20.4</v>
      </c>
      <c r="CG219" s="73">
        <v>205.8</v>
      </c>
      <c r="CH219" s="73">
        <v>0</v>
      </c>
      <c r="CI219" s="375">
        <v>0.0034642032332563508</v>
      </c>
      <c r="CJ219" s="2" t="s">
        <v>351</v>
      </c>
      <c r="CK219" s="595"/>
      <c r="CL219" s="44" t="s">
        <v>102</v>
      </c>
      <c r="CN219" s="294">
        <v>219</v>
      </c>
    </row>
    <row r="220" spans="1:92" ht="12.75">
      <c r="A220" s="281" t="s">
        <v>83</v>
      </c>
      <c r="B220" s="73">
        <v>21542.4</v>
      </c>
      <c r="C220" s="73">
        <v>923.2</v>
      </c>
      <c r="D220" s="73">
        <v>194.4</v>
      </c>
      <c r="E220" s="73">
        <v>183.2</v>
      </c>
      <c r="F220" s="73">
        <v>1672.8</v>
      </c>
      <c r="G220" s="73">
        <v>1246.4</v>
      </c>
      <c r="H220" s="73">
        <v>4064.8</v>
      </c>
      <c r="I220" s="73">
        <v>4311.2</v>
      </c>
      <c r="J220" s="73">
        <v>508</v>
      </c>
      <c r="K220" s="73">
        <v>1530.4</v>
      </c>
      <c r="L220" s="73">
        <v>5753.6</v>
      </c>
      <c r="M220" s="73">
        <v>11.2</v>
      </c>
      <c r="N220" s="73">
        <v>28.8</v>
      </c>
      <c r="O220" s="73">
        <v>1114.4</v>
      </c>
      <c r="P220" s="73">
        <v>0</v>
      </c>
      <c r="Q220" s="74">
        <v>1845.6</v>
      </c>
      <c r="R220" s="283">
        <v>1943.2</v>
      </c>
      <c r="S220" s="283">
        <v>269.6</v>
      </c>
      <c r="T220" s="283">
        <v>123.2</v>
      </c>
      <c r="U220" s="283">
        <v>104</v>
      </c>
      <c r="V220" s="283">
        <v>183.2</v>
      </c>
      <c r="W220" s="283">
        <v>299.2</v>
      </c>
      <c r="X220" s="283">
        <v>320.8</v>
      </c>
      <c r="Y220" s="283">
        <v>1022.4</v>
      </c>
      <c r="Z220" s="283">
        <v>347.2</v>
      </c>
      <c r="AA220" s="283">
        <v>1193.6</v>
      </c>
      <c r="AB220" s="283">
        <v>4256</v>
      </c>
      <c r="AC220" s="283">
        <v>0</v>
      </c>
      <c r="AD220" s="283">
        <v>708</v>
      </c>
      <c r="AE220" s="283">
        <v>1672.8</v>
      </c>
      <c r="AF220" s="283">
        <v>974.4</v>
      </c>
      <c r="AG220" s="283">
        <v>384.8</v>
      </c>
      <c r="AH220" s="283">
        <v>158.4</v>
      </c>
      <c r="AI220" s="283">
        <v>327.2</v>
      </c>
      <c r="AJ220" s="283">
        <v>276</v>
      </c>
      <c r="AK220" s="283">
        <v>220</v>
      </c>
      <c r="AL220" s="283">
        <v>670.4</v>
      </c>
      <c r="AM220" s="283">
        <v>11.2</v>
      </c>
      <c r="AN220" s="283">
        <v>545.6</v>
      </c>
      <c r="AO220" s="283">
        <v>708.8</v>
      </c>
      <c r="AP220" s="283">
        <v>194.4</v>
      </c>
      <c r="AQ220" s="283">
        <v>28.8</v>
      </c>
      <c r="AR220" s="283">
        <v>382.4</v>
      </c>
      <c r="AS220" s="283">
        <v>1032</v>
      </c>
      <c r="AT220" s="283">
        <v>434.4</v>
      </c>
      <c r="AU220" s="283">
        <v>81.6</v>
      </c>
      <c r="AV220" s="345">
        <v>823.2</v>
      </c>
      <c r="AW220" s="73">
        <v>1845.6</v>
      </c>
      <c r="AX220" s="73">
        <v>1943.2</v>
      </c>
      <c r="AY220" s="73">
        <v>269.6</v>
      </c>
      <c r="AZ220" s="73">
        <v>123.2</v>
      </c>
      <c r="BA220" s="73">
        <v>104</v>
      </c>
      <c r="BB220" s="73">
        <v>183.2</v>
      </c>
      <c r="BC220" s="73">
        <v>299.2</v>
      </c>
      <c r="BD220" s="73">
        <v>1079.2</v>
      </c>
      <c r="BE220" s="73">
        <v>320.8</v>
      </c>
      <c r="BF220" s="73">
        <v>1022.4</v>
      </c>
      <c r="BG220" s="73">
        <v>347.2</v>
      </c>
      <c r="BH220" s="73">
        <v>1193.6</v>
      </c>
      <c r="BI220" s="73">
        <v>4256</v>
      </c>
      <c r="BJ220" s="73">
        <v>708</v>
      </c>
      <c r="BK220" s="73">
        <v>140</v>
      </c>
      <c r="BL220" s="73">
        <v>559.2</v>
      </c>
      <c r="BM220" s="73">
        <v>275.2</v>
      </c>
      <c r="BN220" s="73">
        <v>393.6</v>
      </c>
      <c r="BO220" s="73">
        <v>158.4</v>
      </c>
      <c r="BP220" s="73">
        <v>200</v>
      </c>
      <c r="BQ220" s="73">
        <v>50.4</v>
      </c>
      <c r="BR220" s="73">
        <v>327.2</v>
      </c>
      <c r="BS220" s="73">
        <v>276</v>
      </c>
      <c r="BT220" s="73">
        <v>220</v>
      </c>
      <c r="BU220" s="73">
        <v>0</v>
      </c>
      <c r="BV220" s="73">
        <v>670.4</v>
      </c>
      <c r="BW220" s="73">
        <v>11.2</v>
      </c>
      <c r="BX220" s="73">
        <v>545.6</v>
      </c>
      <c r="BY220" s="73">
        <v>708.8</v>
      </c>
      <c r="BZ220" s="73">
        <v>194.4</v>
      </c>
      <c r="CA220" s="73">
        <v>28.8</v>
      </c>
      <c r="CB220" s="73">
        <v>382.4</v>
      </c>
      <c r="CC220" s="73">
        <v>334.4</v>
      </c>
      <c r="CD220" s="73">
        <v>1032</v>
      </c>
      <c r="CE220" s="73">
        <v>434.4</v>
      </c>
      <c r="CF220" s="73">
        <v>81.6</v>
      </c>
      <c r="CG220" s="73">
        <v>823.2</v>
      </c>
      <c r="CH220" s="73">
        <v>0</v>
      </c>
      <c r="CI220" s="375">
        <v>0.00017940607147915583</v>
      </c>
      <c r="CJ220" s="2" t="s">
        <v>351</v>
      </c>
      <c r="CK220" s="595"/>
      <c r="CL220" s="44" t="s">
        <v>102</v>
      </c>
      <c r="CN220" s="294">
        <v>220</v>
      </c>
    </row>
    <row r="221" spans="1:92" ht="12.75">
      <c r="A221" s="281" t="s">
        <v>84</v>
      </c>
      <c r="B221" s="73">
        <v>28559</v>
      </c>
      <c r="C221" s="73">
        <v>1298</v>
      </c>
      <c r="D221" s="73">
        <v>302</v>
      </c>
      <c r="E221" s="73">
        <v>232</v>
      </c>
      <c r="F221" s="73">
        <v>1983</v>
      </c>
      <c r="G221" s="73">
        <v>1799</v>
      </c>
      <c r="H221" s="73">
        <v>4965</v>
      </c>
      <c r="I221" s="73">
        <v>6245</v>
      </c>
      <c r="J221" s="73">
        <v>688</v>
      </c>
      <c r="K221" s="73">
        <v>2212</v>
      </c>
      <c r="L221" s="73">
        <v>7132</v>
      </c>
      <c r="M221" s="73">
        <v>14</v>
      </c>
      <c r="N221" s="73">
        <v>50</v>
      </c>
      <c r="O221" s="73">
        <v>1639</v>
      </c>
      <c r="P221" s="73">
        <v>0</v>
      </c>
      <c r="Q221" s="74">
        <v>2242</v>
      </c>
      <c r="R221" s="283">
        <v>2489</v>
      </c>
      <c r="S221" s="283">
        <v>436</v>
      </c>
      <c r="T221" s="283">
        <v>190</v>
      </c>
      <c r="U221" s="283">
        <v>149</v>
      </c>
      <c r="V221" s="283">
        <v>232</v>
      </c>
      <c r="W221" s="283">
        <v>459</v>
      </c>
      <c r="X221" s="283">
        <v>423</v>
      </c>
      <c r="Y221" s="283">
        <v>1580</v>
      </c>
      <c r="Z221" s="283">
        <v>555</v>
      </c>
      <c r="AA221" s="283">
        <v>1822</v>
      </c>
      <c r="AB221" s="283">
        <v>5020</v>
      </c>
      <c r="AC221" s="283">
        <v>0</v>
      </c>
      <c r="AD221" s="283">
        <v>960</v>
      </c>
      <c r="AE221" s="283">
        <v>1983</v>
      </c>
      <c r="AF221" s="283">
        <v>1149</v>
      </c>
      <c r="AG221" s="283">
        <v>498</v>
      </c>
      <c r="AH221" s="283">
        <v>291</v>
      </c>
      <c r="AI221" s="283">
        <v>405</v>
      </c>
      <c r="AJ221" s="283">
        <v>234</v>
      </c>
      <c r="AK221" s="283">
        <v>324</v>
      </c>
      <c r="AL221" s="283">
        <v>1033</v>
      </c>
      <c r="AM221" s="283">
        <v>14</v>
      </c>
      <c r="AN221" s="283">
        <v>744</v>
      </c>
      <c r="AO221" s="283">
        <v>1064</v>
      </c>
      <c r="AP221" s="283">
        <v>302</v>
      </c>
      <c r="AQ221" s="283">
        <v>50</v>
      </c>
      <c r="AR221" s="283">
        <v>551</v>
      </c>
      <c r="AS221" s="283">
        <v>1386</v>
      </c>
      <c r="AT221" s="283">
        <v>690</v>
      </c>
      <c r="AU221" s="283">
        <v>132</v>
      </c>
      <c r="AV221" s="345">
        <v>1152</v>
      </c>
      <c r="AW221" s="73">
        <v>2242</v>
      </c>
      <c r="AX221" s="73">
        <v>2489</v>
      </c>
      <c r="AY221" s="73">
        <v>436</v>
      </c>
      <c r="AZ221" s="73">
        <v>190</v>
      </c>
      <c r="BA221" s="73">
        <v>149</v>
      </c>
      <c r="BB221" s="73">
        <v>232</v>
      </c>
      <c r="BC221" s="73">
        <v>459</v>
      </c>
      <c r="BD221" s="73">
        <v>1271</v>
      </c>
      <c r="BE221" s="73">
        <v>423</v>
      </c>
      <c r="BF221" s="73">
        <v>1580</v>
      </c>
      <c r="BG221" s="73">
        <v>555</v>
      </c>
      <c r="BH221" s="73">
        <v>1822</v>
      </c>
      <c r="BI221" s="73">
        <v>5020</v>
      </c>
      <c r="BJ221" s="73">
        <v>960</v>
      </c>
      <c r="BK221" s="73">
        <v>173</v>
      </c>
      <c r="BL221" s="73">
        <v>646</v>
      </c>
      <c r="BM221" s="73">
        <v>330</v>
      </c>
      <c r="BN221" s="73">
        <v>461</v>
      </c>
      <c r="BO221" s="73">
        <v>291</v>
      </c>
      <c r="BP221" s="73">
        <v>251</v>
      </c>
      <c r="BQ221" s="73">
        <v>51</v>
      </c>
      <c r="BR221" s="73">
        <v>405</v>
      </c>
      <c r="BS221" s="73">
        <v>234</v>
      </c>
      <c r="BT221" s="73">
        <v>324</v>
      </c>
      <c r="BU221" s="73">
        <v>0</v>
      </c>
      <c r="BV221" s="73">
        <v>1033</v>
      </c>
      <c r="BW221" s="73">
        <v>14</v>
      </c>
      <c r="BX221" s="73">
        <v>744</v>
      </c>
      <c r="BY221" s="73">
        <v>1064</v>
      </c>
      <c r="BZ221" s="73">
        <v>302</v>
      </c>
      <c r="CA221" s="73">
        <v>50</v>
      </c>
      <c r="CB221" s="73">
        <v>551</v>
      </c>
      <c r="CC221" s="73">
        <v>447</v>
      </c>
      <c r="CD221" s="73">
        <v>1386</v>
      </c>
      <c r="CE221" s="73">
        <v>690</v>
      </c>
      <c r="CF221" s="73">
        <v>132</v>
      </c>
      <c r="CG221" s="73">
        <v>1152</v>
      </c>
      <c r="CH221" s="73">
        <v>0</v>
      </c>
      <c r="CI221" s="375">
        <v>3.465315655603069E-05</v>
      </c>
      <c r="CJ221" s="2" t="s">
        <v>351</v>
      </c>
      <c r="CK221" s="595"/>
      <c r="CL221" s="44" t="s">
        <v>102</v>
      </c>
      <c r="CN221" s="294">
        <v>221</v>
      </c>
    </row>
    <row r="222" spans="1:92" ht="12.75">
      <c r="A222" s="281" t="s">
        <v>85</v>
      </c>
      <c r="B222" s="73">
        <v>32391.66666666666</v>
      </c>
      <c r="C222" s="73">
        <v>1597.5</v>
      </c>
      <c r="D222" s="73">
        <v>286.6666666666667</v>
      </c>
      <c r="E222" s="73">
        <v>285</v>
      </c>
      <c r="F222" s="73">
        <v>2219.166666666667</v>
      </c>
      <c r="G222" s="73">
        <v>1987.5</v>
      </c>
      <c r="H222" s="73">
        <v>5527.5</v>
      </c>
      <c r="I222" s="73">
        <v>7282.5</v>
      </c>
      <c r="J222" s="73">
        <v>863.3333333333331</v>
      </c>
      <c r="K222" s="73">
        <v>2550</v>
      </c>
      <c r="L222" s="73">
        <v>7688.333333333329</v>
      </c>
      <c r="M222" s="73">
        <v>15</v>
      </c>
      <c r="N222" s="73">
        <v>45.833333333333336</v>
      </c>
      <c r="O222" s="73">
        <v>2043.3333333333337</v>
      </c>
      <c r="P222" s="73">
        <v>0</v>
      </c>
      <c r="Q222" s="74">
        <v>2423.3333333333335</v>
      </c>
      <c r="R222" s="283">
        <v>2720</v>
      </c>
      <c r="S222" s="283">
        <v>497.5</v>
      </c>
      <c r="T222" s="283">
        <v>204.16666666666669</v>
      </c>
      <c r="U222" s="283">
        <v>187.5</v>
      </c>
      <c r="V222" s="283">
        <v>285</v>
      </c>
      <c r="W222" s="283">
        <v>570.8333333333333</v>
      </c>
      <c r="X222" s="283">
        <v>518.3333333333333</v>
      </c>
      <c r="Y222" s="283">
        <v>1948.3333333333335</v>
      </c>
      <c r="Z222" s="283">
        <v>630.8333333333334</v>
      </c>
      <c r="AA222" s="283">
        <v>2060.8333333333335</v>
      </c>
      <c r="AB222" s="283">
        <v>5327.5</v>
      </c>
      <c r="AC222" s="283">
        <v>0</v>
      </c>
      <c r="AD222" s="283">
        <v>988.3333333333334</v>
      </c>
      <c r="AE222" s="283">
        <v>2219.166666666667</v>
      </c>
      <c r="AF222" s="283">
        <v>1290</v>
      </c>
      <c r="AG222" s="283">
        <v>659.1666666666669</v>
      </c>
      <c r="AH222" s="283">
        <v>252.5</v>
      </c>
      <c r="AI222" s="283">
        <v>471.66666666666663</v>
      </c>
      <c r="AJ222" s="283">
        <v>384.1666666666667</v>
      </c>
      <c r="AK222" s="283">
        <v>389.16666666666663</v>
      </c>
      <c r="AL222" s="283">
        <v>1081.6666666666665</v>
      </c>
      <c r="AM222" s="283">
        <v>15</v>
      </c>
      <c r="AN222" s="283">
        <v>975</v>
      </c>
      <c r="AO222" s="283">
        <v>1308.3333333333333</v>
      </c>
      <c r="AP222" s="283">
        <v>286.6666666666667</v>
      </c>
      <c r="AQ222" s="283">
        <v>45.833333333333336</v>
      </c>
      <c r="AR222" s="283">
        <v>690</v>
      </c>
      <c r="AS222" s="283">
        <v>1729.166666666666</v>
      </c>
      <c r="AT222" s="283">
        <v>811.6666666666666</v>
      </c>
      <c r="AU222" s="283">
        <v>161.66666666666669</v>
      </c>
      <c r="AV222" s="345">
        <v>1258.3333333333337</v>
      </c>
      <c r="AW222" s="73">
        <v>2423.3333333333335</v>
      </c>
      <c r="AX222" s="73">
        <v>2720</v>
      </c>
      <c r="AY222" s="73">
        <v>497.5</v>
      </c>
      <c r="AZ222" s="73">
        <v>204.16666666666669</v>
      </c>
      <c r="BA222" s="73">
        <v>187.5</v>
      </c>
      <c r="BB222" s="73">
        <v>285</v>
      </c>
      <c r="BC222" s="73">
        <v>570.8333333333333</v>
      </c>
      <c r="BD222" s="73">
        <v>1295.8333333333335</v>
      </c>
      <c r="BE222" s="73">
        <v>518.3333333333333</v>
      </c>
      <c r="BF222" s="73">
        <v>1948.3333333333335</v>
      </c>
      <c r="BG222" s="73">
        <v>630.8333333333334</v>
      </c>
      <c r="BH222" s="73">
        <v>2060.8333333333335</v>
      </c>
      <c r="BI222" s="73">
        <v>5327.5</v>
      </c>
      <c r="BJ222" s="73">
        <v>988.3333333333334</v>
      </c>
      <c r="BK222" s="73">
        <v>226.66666666666669</v>
      </c>
      <c r="BL222" s="73">
        <v>672.5</v>
      </c>
      <c r="BM222" s="73">
        <v>390.8333333333333</v>
      </c>
      <c r="BN222" s="73">
        <v>588.3333333333334</v>
      </c>
      <c r="BO222" s="73">
        <v>252.5</v>
      </c>
      <c r="BP222" s="73">
        <v>335</v>
      </c>
      <c r="BQ222" s="73">
        <v>76.66666666666667</v>
      </c>
      <c r="BR222" s="73">
        <v>471.66666666666663</v>
      </c>
      <c r="BS222" s="73">
        <v>384.1666666666667</v>
      </c>
      <c r="BT222" s="73">
        <v>389.16666666666663</v>
      </c>
      <c r="BU222" s="73">
        <v>0</v>
      </c>
      <c r="BV222" s="73">
        <v>1081.6666666666665</v>
      </c>
      <c r="BW222" s="73">
        <v>15</v>
      </c>
      <c r="BX222" s="73">
        <v>975</v>
      </c>
      <c r="BY222" s="73">
        <v>1308.3333333333333</v>
      </c>
      <c r="BZ222" s="73">
        <v>286.6666666666667</v>
      </c>
      <c r="CA222" s="73">
        <v>45.833333333333336</v>
      </c>
      <c r="CB222" s="73">
        <v>690</v>
      </c>
      <c r="CC222" s="73">
        <v>582.5</v>
      </c>
      <c r="CD222" s="73">
        <v>1729.166666666666</v>
      </c>
      <c r="CE222" s="73">
        <v>811.6666666666666</v>
      </c>
      <c r="CF222" s="73">
        <v>161.66666666666669</v>
      </c>
      <c r="CG222" s="73">
        <v>1258.3333333333337</v>
      </c>
      <c r="CH222" s="73">
        <v>0</v>
      </c>
      <c r="CI222" s="375">
        <v>0.000123205056335512</v>
      </c>
      <c r="CJ222" s="2" t="s">
        <v>351</v>
      </c>
      <c r="CK222" s="595"/>
      <c r="CL222" s="44" t="s">
        <v>102</v>
      </c>
      <c r="CN222" s="294">
        <v>222</v>
      </c>
    </row>
    <row r="223" spans="1:92" ht="12.75">
      <c r="A223" s="281" t="s">
        <v>28</v>
      </c>
      <c r="B223" s="19">
        <v>36807.333333333314</v>
      </c>
      <c r="C223" s="19">
        <v>1660.5</v>
      </c>
      <c r="D223" s="19">
        <v>258.3333333333333</v>
      </c>
      <c r="E223" s="19">
        <v>324</v>
      </c>
      <c r="F223" s="19">
        <v>2894.8333333333335</v>
      </c>
      <c r="G223" s="19">
        <v>2830.5</v>
      </c>
      <c r="H223" s="19">
        <v>5803.5</v>
      </c>
      <c r="I223" s="19">
        <v>7525.5</v>
      </c>
      <c r="J223" s="19">
        <v>900.6666666666667</v>
      </c>
      <c r="K223" s="19">
        <v>2723</v>
      </c>
      <c r="L223" s="19">
        <v>9440.666666666655</v>
      </c>
      <c r="M223" s="19">
        <v>21</v>
      </c>
      <c r="N223" s="19">
        <v>30.166666666666664</v>
      </c>
      <c r="O223" s="19">
        <v>2394.666666666667</v>
      </c>
      <c r="P223" s="19">
        <v>0</v>
      </c>
      <c r="Q223" s="52">
        <v>2654.666666666666</v>
      </c>
      <c r="R223" s="283">
        <v>2660</v>
      </c>
      <c r="S223" s="283">
        <v>564.5</v>
      </c>
      <c r="T223" s="283">
        <v>290.8333333333333</v>
      </c>
      <c r="U223" s="283">
        <v>203.5</v>
      </c>
      <c r="V223" s="283">
        <v>324</v>
      </c>
      <c r="W223" s="283">
        <v>745.1666666666666</v>
      </c>
      <c r="X223" s="283">
        <v>500.66666666666663</v>
      </c>
      <c r="Y223" s="283">
        <v>1942.6666666666665</v>
      </c>
      <c r="Z223" s="283">
        <v>624.1666666666666</v>
      </c>
      <c r="AA223" s="283">
        <v>2028.1666666666667</v>
      </c>
      <c r="AB223" s="283">
        <v>7068.5</v>
      </c>
      <c r="AC223" s="283">
        <v>0</v>
      </c>
      <c r="AD223" s="283">
        <v>1417.6666666666665</v>
      </c>
      <c r="AE223" s="283">
        <v>2894.8333333333335</v>
      </c>
      <c r="AF223" s="283">
        <v>1503</v>
      </c>
      <c r="AG223" s="283">
        <v>609.8333333333331</v>
      </c>
      <c r="AH223" s="283">
        <v>255.5</v>
      </c>
      <c r="AI223" s="283">
        <v>514.3333333333334</v>
      </c>
      <c r="AJ223" s="283">
        <v>488.83333333333337</v>
      </c>
      <c r="AK223" s="283">
        <v>420.83333333333337</v>
      </c>
      <c r="AL223" s="283">
        <v>1212.3333333333333</v>
      </c>
      <c r="AM223" s="283">
        <v>21</v>
      </c>
      <c r="AN223" s="283">
        <v>1085</v>
      </c>
      <c r="AO223" s="283">
        <v>1363.6666666666667</v>
      </c>
      <c r="AP223" s="283">
        <v>258.3333333333333</v>
      </c>
      <c r="AQ223" s="283">
        <v>30.166666666666664</v>
      </c>
      <c r="AR223" s="283">
        <v>739</v>
      </c>
      <c r="AS223" s="283">
        <v>1786.833333333334</v>
      </c>
      <c r="AT223" s="283">
        <v>1209.3333333333333</v>
      </c>
      <c r="AU223" s="283">
        <v>156.33333333333331</v>
      </c>
      <c r="AV223" s="345">
        <v>1233.6666666666665</v>
      </c>
      <c r="AW223" s="19">
        <v>2654.666666666666</v>
      </c>
      <c r="AX223" s="19">
        <v>2660</v>
      </c>
      <c r="AY223" s="19">
        <v>564.5</v>
      </c>
      <c r="AZ223" s="19">
        <v>290.8333333333333</v>
      </c>
      <c r="BA223" s="19">
        <v>203.5</v>
      </c>
      <c r="BB223" s="19">
        <v>324</v>
      </c>
      <c r="BC223" s="19">
        <v>745.1666666666666</v>
      </c>
      <c r="BD223" s="19">
        <v>1186.1666666666667</v>
      </c>
      <c r="BE223" s="19">
        <v>500.66666666666663</v>
      </c>
      <c r="BF223" s="19">
        <v>1942.6666666666665</v>
      </c>
      <c r="BG223" s="19">
        <v>624.1666666666666</v>
      </c>
      <c r="BH223" s="19">
        <v>2028.1666666666667</v>
      </c>
      <c r="BI223" s="19">
        <v>7068.5</v>
      </c>
      <c r="BJ223" s="19">
        <v>1417.6666666666665</v>
      </c>
      <c r="BK223" s="19">
        <v>252.33333333333331</v>
      </c>
      <c r="BL223" s="19">
        <v>875.5</v>
      </c>
      <c r="BM223" s="19">
        <v>375.1666666666667</v>
      </c>
      <c r="BN223" s="19">
        <v>1358.6666666666665</v>
      </c>
      <c r="BO223" s="19">
        <v>255.5</v>
      </c>
      <c r="BP223" s="19">
        <v>350</v>
      </c>
      <c r="BQ223" s="19">
        <v>73.33333333333333</v>
      </c>
      <c r="BR223" s="19">
        <v>514.3333333333334</v>
      </c>
      <c r="BS223" s="19">
        <v>488.83333333333337</v>
      </c>
      <c r="BT223" s="19">
        <v>420.83333333333337</v>
      </c>
      <c r="BU223" s="19">
        <v>0</v>
      </c>
      <c r="BV223" s="19">
        <v>1212.3333333333333</v>
      </c>
      <c r="BW223" s="19">
        <v>21</v>
      </c>
      <c r="BX223" s="19">
        <v>1085</v>
      </c>
      <c r="BY223" s="19">
        <v>1363.6666666666667</v>
      </c>
      <c r="BZ223" s="19">
        <v>258.3333333333333</v>
      </c>
      <c r="CA223" s="19">
        <v>30.166666666666664</v>
      </c>
      <c r="CB223" s="19">
        <v>739</v>
      </c>
      <c r="CC223" s="19">
        <v>536.5</v>
      </c>
      <c r="CD223" s="19">
        <v>1786.833333333334</v>
      </c>
      <c r="CE223" s="19">
        <v>1209.3333333333333</v>
      </c>
      <c r="CF223" s="19">
        <v>156.33333333333331</v>
      </c>
      <c r="CG223" s="19">
        <v>1233.6666666666665</v>
      </c>
      <c r="CH223" s="19">
        <v>0</v>
      </c>
      <c r="CI223" s="375">
        <v>0.00032224144364166753</v>
      </c>
      <c r="CJ223" s="2" t="s">
        <v>351</v>
      </c>
      <c r="CK223" s="595"/>
      <c r="CL223" s="44" t="s">
        <v>102</v>
      </c>
      <c r="CN223" s="294">
        <v>223</v>
      </c>
    </row>
    <row r="224" spans="1:92" ht="12.75">
      <c r="A224" s="281" t="s">
        <v>29</v>
      </c>
      <c r="B224" s="19">
        <v>38463</v>
      </c>
      <c r="C224" s="19">
        <v>1500</v>
      </c>
      <c r="D224" s="19">
        <v>223</v>
      </c>
      <c r="E224" s="19">
        <v>274</v>
      </c>
      <c r="F224" s="19">
        <v>3722</v>
      </c>
      <c r="G224" s="19">
        <v>2384</v>
      </c>
      <c r="H224" s="19">
        <v>6069</v>
      </c>
      <c r="I224" s="19">
        <v>7533</v>
      </c>
      <c r="J224" s="19">
        <v>1149</v>
      </c>
      <c r="K224" s="19">
        <v>2329</v>
      </c>
      <c r="L224" s="19">
        <v>11043</v>
      </c>
      <c r="M224" s="19">
        <v>13</v>
      </c>
      <c r="N224" s="19">
        <v>21</v>
      </c>
      <c r="O224" s="19">
        <v>2203</v>
      </c>
      <c r="P224" s="19">
        <v>0</v>
      </c>
      <c r="Q224" s="52">
        <v>3185</v>
      </c>
      <c r="R224" s="283">
        <v>2280</v>
      </c>
      <c r="S224" s="283">
        <v>434</v>
      </c>
      <c r="T224" s="283">
        <v>576</v>
      </c>
      <c r="U224" s="283">
        <v>180</v>
      </c>
      <c r="V224" s="283">
        <v>274</v>
      </c>
      <c r="W224" s="283">
        <v>594</v>
      </c>
      <c r="X224" s="283">
        <v>497</v>
      </c>
      <c r="Y224" s="283">
        <v>1779</v>
      </c>
      <c r="Z224" s="283">
        <v>447</v>
      </c>
      <c r="AA224" s="283">
        <v>1763</v>
      </c>
      <c r="AB224" s="283">
        <v>9168</v>
      </c>
      <c r="AC224" s="283">
        <v>0</v>
      </c>
      <c r="AD224" s="283">
        <v>1025</v>
      </c>
      <c r="AE224" s="283">
        <v>3722</v>
      </c>
      <c r="AF224" s="283">
        <v>2168</v>
      </c>
      <c r="AG224" s="283">
        <v>573</v>
      </c>
      <c r="AH224" s="283">
        <v>191</v>
      </c>
      <c r="AI224" s="283">
        <v>460</v>
      </c>
      <c r="AJ224" s="283">
        <v>604</v>
      </c>
      <c r="AK224" s="283">
        <v>312</v>
      </c>
      <c r="AL224" s="283">
        <v>983</v>
      </c>
      <c r="AM224" s="283">
        <v>13</v>
      </c>
      <c r="AN224" s="283">
        <v>1175</v>
      </c>
      <c r="AO224" s="283">
        <v>1236</v>
      </c>
      <c r="AP224" s="283">
        <v>223</v>
      </c>
      <c r="AQ224" s="283">
        <v>21</v>
      </c>
      <c r="AR224" s="283">
        <v>691</v>
      </c>
      <c r="AS224" s="283">
        <v>1588</v>
      </c>
      <c r="AT224" s="283">
        <v>1179</v>
      </c>
      <c r="AU224" s="283">
        <v>154</v>
      </c>
      <c r="AV224" s="345">
        <v>968</v>
      </c>
      <c r="AW224" s="19">
        <v>3185</v>
      </c>
      <c r="AX224" s="19">
        <v>2280</v>
      </c>
      <c r="AY224" s="19">
        <v>434</v>
      </c>
      <c r="AZ224" s="19">
        <v>576</v>
      </c>
      <c r="BA224" s="19">
        <v>180</v>
      </c>
      <c r="BB224" s="19">
        <v>274</v>
      </c>
      <c r="BC224" s="19">
        <v>594</v>
      </c>
      <c r="BD224" s="19">
        <v>1027</v>
      </c>
      <c r="BE224" s="19">
        <v>497</v>
      </c>
      <c r="BF224" s="19">
        <v>1779</v>
      </c>
      <c r="BG224" s="19">
        <v>447</v>
      </c>
      <c r="BH224" s="19">
        <v>1763</v>
      </c>
      <c r="BI224" s="19">
        <v>9168</v>
      </c>
      <c r="BJ224" s="19">
        <v>1025</v>
      </c>
      <c r="BK224" s="19">
        <v>217</v>
      </c>
      <c r="BL224" s="19">
        <v>1515</v>
      </c>
      <c r="BM224" s="19">
        <v>436</v>
      </c>
      <c r="BN224" s="19">
        <v>2345</v>
      </c>
      <c r="BO224" s="19">
        <v>191</v>
      </c>
      <c r="BP224" s="19">
        <v>350</v>
      </c>
      <c r="BQ224" s="19">
        <v>68</v>
      </c>
      <c r="BR224" s="19">
        <v>460</v>
      </c>
      <c r="BS224" s="19">
        <v>604</v>
      </c>
      <c r="BT224" s="19">
        <v>312</v>
      </c>
      <c r="BU224" s="19">
        <v>0</v>
      </c>
      <c r="BV224" s="19">
        <v>983</v>
      </c>
      <c r="BW224" s="19">
        <v>13</v>
      </c>
      <c r="BX224" s="19">
        <v>1175</v>
      </c>
      <c r="BY224" s="19">
        <v>1236</v>
      </c>
      <c r="BZ224" s="19">
        <v>223</v>
      </c>
      <c r="CA224" s="19">
        <v>21</v>
      </c>
      <c r="CB224" s="19">
        <v>691</v>
      </c>
      <c r="CC224" s="19">
        <v>505</v>
      </c>
      <c r="CD224" s="19">
        <v>1588</v>
      </c>
      <c r="CE224" s="19">
        <v>1179</v>
      </c>
      <c r="CF224" s="19">
        <v>154</v>
      </c>
      <c r="CG224" s="19">
        <v>968</v>
      </c>
      <c r="CH224" s="19">
        <v>0</v>
      </c>
      <c r="CI224" s="375">
        <v>0.00040470994875497</v>
      </c>
      <c r="CJ224" s="2" t="s">
        <v>351</v>
      </c>
      <c r="CK224" s="595"/>
      <c r="CL224" s="44" t="s">
        <v>102</v>
      </c>
      <c r="CN224" s="294">
        <v>224</v>
      </c>
    </row>
    <row r="225" spans="1:92" ht="12.75">
      <c r="A225" s="281" t="s">
        <v>30</v>
      </c>
      <c r="B225" s="19">
        <v>32691</v>
      </c>
      <c r="C225" s="19">
        <v>991</v>
      </c>
      <c r="D225" s="19">
        <v>174</v>
      </c>
      <c r="E225" s="19">
        <v>201</v>
      </c>
      <c r="F225" s="19">
        <v>1978</v>
      </c>
      <c r="G225" s="19">
        <v>1391</v>
      </c>
      <c r="H225" s="19">
        <v>6045</v>
      </c>
      <c r="I225" s="19">
        <v>6296</v>
      </c>
      <c r="J225" s="19">
        <v>829</v>
      </c>
      <c r="K225" s="19">
        <v>2016</v>
      </c>
      <c r="L225" s="19">
        <v>10907</v>
      </c>
      <c r="M225" s="19">
        <v>16</v>
      </c>
      <c r="N225" s="19">
        <v>11</v>
      </c>
      <c r="O225" s="19">
        <v>1836</v>
      </c>
      <c r="P225" s="19">
        <v>0</v>
      </c>
      <c r="Q225" s="52">
        <v>3681</v>
      </c>
      <c r="R225" s="283">
        <v>1939</v>
      </c>
      <c r="S225" s="283">
        <v>332</v>
      </c>
      <c r="T225" s="283">
        <v>418</v>
      </c>
      <c r="U225" s="283">
        <v>158</v>
      </c>
      <c r="V225" s="283">
        <v>201</v>
      </c>
      <c r="W225" s="283">
        <v>577</v>
      </c>
      <c r="X225" s="283">
        <v>367</v>
      </c>
      <c r="Y225" s="283">
        <v>1358</v>
      </c>
      <c r="Z225" s="283">
        <v>291</v>
      </c>
      <c r="AA225" s="283">
        <v>1303</v>
      </c>
      <c r="AB225" s="283">
        <v>9548</v>
      </c>
      <c r="AC225" s="283">
        <v>0</v>
      </c>
      <c r="AD225" s="283">
        <v>727</v>
      </c>
      <c r="AE225" s="283">
        <v>1978</v>
      </c>
      <c r="AF225" s="283">
        <v>2084</v>
      </c>
      <c r="AG225" s="283">
        <v>411</v>
      </c>
      <c r="AH225" s="283">
        <v>119</v>
      </c>
      <c r="AI225" s="283">
        <v>290</v>
      </c>
      <c r="AJ225" s="283">
        <v>425</v>
      </c>
      <c r="AK225" s="283">
        <v>216</v>
      </c>
      <c r="AL225" s="283">
        <v>851</v>
      </c>
      <c r="AM225" s="283">
        <v>16</v>
      </c>
      <c r="AN225" s="283">
        <v>927</v>
      </c>
      <c r="AO225" s="283">
        <v>1103</v>
      </c>
      <c r="AP225" s="283">
        <v>174</v>
      </c>
      <c r="AQ225" s="283">
        <v>11</v>
      </c>
      <c r="AR225" s="283">
        <v>408</v>
      </c>
      <c r="AS225" s="283">
        <v>1378</v>
      </c>
      <c r="AT225" s="283">
        <v>506</v>
      </c>
      <c r="AU225" s="283">
        <v>116</v>
      </c>
      <c r="AV225" s="345">
        <v>778</v>
      </c>
      <c r="AW225" s="19">
        <v>3681</v>
      </c>
      <c r="AX225" s="19">
        <v>1939</v>
      </c>
      <c r="AY225" s="19">
        <v>332</v>
      </c>
      <c r="AZ225" s="19">
        <v>418</v>
      </c>
      <c r="BA225" s="19">
        <v>158</v>
      </c>
      <c r="BB225" s="19">
        <v>201</v>
      </c>
      <c r="BC225" s="19">
        <v>577</v>
      </c>
      <c r="BD225" s="19">
        <v>942</v>
      </c>
      <c r="BE225" s="19">
        <v>367</v>
      </c>
      <c r="BF225" s="19">
        <v>1358</v>
      </c>
      <c r="BG225" s="19">
        <v>291</v>
      </c>
      <c r="BH225" s="19">
        <v>1303</v>
      </c>
      <c r="BI225" s="19">
        <v>9548</v>
      </c>
      <c r="BJ225" s="19">
        <v>727</v>
      </c>
      <c r="BK225" s="19">
        <v>181</v>
      </c>
      <c r="BL225" s="19">
        <v>1484</v>
      </c>
      <c r="BM225" s="19">
        <v>419</v>
      </c>
      <c r="BN225" s="19">
        <v>754</v>
      </c>
      <c r="BO225" s="19">
        <v>119</v>
      </c>
      <c r="BP225" s="19">
        <v>282</v>
      </c>
      <c r="BQ225" s="19">
        <v>54</v>
      </c>
      <c r="BR225" s="19">
        <v>290</v>
      </c>
      <c r="BS225" s="19">
        <v>425</v>
      </c>
      <c r="BT225" s="19">
        <v>216</v>
      </c>
      <c r="BU225" s="19">
        <v>0</v>
      </c>
      <c r="BV225" s="19">
        <v>851</v>
      </c>
      <c r="BW225" s="19">
        <v>16</v>
      </c>
      <c r="BX225" s="19">
        <v>927</v>
      </c>
      <c r="BY225" s="19">
        <v>1103</v>
      </c>
      <c r="BZ225" s="19">
        <v>174</v>
      </c>
      <c r="CA225" s="19">
        <v>11</v>
      </c>
      <c r="CB225" s="19">
        <v>408</v>
      </c>
      <c r="CC225" s="19">
        <v>357</v>
      </c>
      <c r="CD225" s="19">
        <v>1378</v>
      </c>
      <c r="CE225" s="19">
        <v>506</v>
      </c>
      <c r="CF225" s="19">
        <v>116</v>
      </c>
      <c r="CG225" s="19">
        <v>778</v>
      </c>
      <c r="CH225" s="19">
        <v>0</v>
      </c>
      <c r="CI225" s="375">
        <v>0.0004997062537562379</v>
      </c>
      <c r="CJ225" s="2" t="s">
        <v>351</v>
      </c>
      <c r="CK225" s="595"/>
      <c r="CL225" s="44" t="s">
        <v>102</v>
      </c>
      <c r="CN225" s="294">
        <v>225</v>
      </c>
    </row>
    <row r="226" spans="1:92" ht="12.75">
      <c r="A226" s="281" t="s">
        <v>31</v>
      </c>
      <c r="B226" s="19">
        <v>28007</v>
      </c>
      <c r="C226" s="19">
        <v>980</v>
      </c>
      <c r="D226" s="19">
        <v>189</v>
      </c>
      <c r="E226" s="19">
        <v>188</v>
      </c>
      <c r="F226" s="19">
        <v>1823</v>
      </c>
      <c r="G226" s="19">
        <v>1286</v>
      </c>
      <c r="H226" s="19">
        <v>5706</v>
      </c>
      <c r="I226" s="19">
        <v>5100</v>
      </c>
      <c r="J226" s="19">
        <v>638</v>
      </c>
      <c r="K226" s="19">
        <v>1694</v>
      </c>
      <c r="L226" s="19">
        <v>9074</v>
      </c>
      <c r="M226" s="19">
        <v>3</v>
      </c>
      <c r="N226" s="19">
        <v>18</v>
      </c>
      <c r="O226" s="19">
        <v>1308</v>
      </c>
      <c r="P226" s="19">
        <v>0</v>
      </c>
      <c r="Q226" s="52">
        <v>3403</v>
      </c>
      <c r="R226" s="283">
        <v>1963</v>
      </c>
      <c r="S226" s="283">
        <v>322</v>
      </c>
      <c r="T226" s="283">
        <v>193</v>
      </c>
      <c r="U226" s="283">
        <v>95</v>
      </c>
      <c r="V226" s="283">
        <v>188</v>
      </c>
      <c r="W226" s="283">
        <v>332</v>
      </c>
      <c r="X226" s="283">
        <v>330</v>
      </c>
      <c r="Y226" s="283">
        <v>1002</v>
      </c>
      <c r="Z226" s="283">
        <v>265</v>
      </c>
      <c r="AA226" s="283">
        <v>1015</v>
      </c>
      <c r="AB226" s="283">
        <v>7628</v>
      </c>
      <c r="AC226" s="283">
        <v>0</v>
      </c>
      <c r="AD226" s="283">
        <v>874</v>
      </c>
      <c r="AE226" s="283">
        <v>1823</v>
      </c>
      <c r="AF226" s="283">
        <v>1913</v>
      </c>
      <c r="AG226" s="283">
        <v>445</v>
      </c>
      <c r="AH226" s="283">
        <v>123</v>
      </c>
      <c r="AI226" s="283">
        <v>287</v>
      </c>
      <c r="AJ226" s="283">
        <v>340</v>
      </c>
      <c r="AK226" s="283">
        <v>254</v>
      </c>
      <c r="AL226" s="283">
        <v>740</v>
      </c>
      <c r="AM226" s="283">
        <v>3</v>
      </c>
      <c r="AN226" s="283">
        <v>654</v>
      </c>
      <c r="AO226" s="283">
        <v>803</v>
      </c>
      <c r="AP226" s="283">
        <v>189</v>
      </c>
      <c r="AQ226" s="283">
        <v>18</v>
      </c>
      <c r="AR226" s="283">
        <v>396</v>
      </c>
      <c r="AS226" s="283">
        <v>1109</v>
      </c>
      <c r="AT226" s="283">
        <v>317</v>
      </c>
      <c r="AU226" s="283">
        <v>89</v>
      </c>
      <c r="AV226" s="345">
        <v>894</v>
      </c>
      <c r="AW226" s="19">
        <v>3403</v>
      </c>
      <c r="AX226" s="19">
        <v>1963</v>
      </c>
      <c r="AY226" s="19">
        <v>322</v>
      </c>
      <c r="AZ226" s="19">
        <v>193</v>
      </c>
      <c r="BA226" s="19">
        <v>95</v>
      </c>
      <c r="BB226" s="19">
        <v>188</v>
      </c>
      <c r="BC226" s="19">
        <v>332</v>
      </c>
      <c r="BD226" s="19">
        <v>1013</v>
      </c>
      <c r="BE226" s="19">
        <v>330</v>
      </c>
      <c r="BF226" s="19">
        <v>1002</v>
      </c>
      <c r="BG226" s="19">
        <v>265</v>
      </c>
      <c r="BH226" s="19">
        <v>1015</v>
      </c>
      <c r="BI226" s="19">
        <v>7628</v>
      </c>
      <c r="BJ226" s="19">
        <v>874</v>
      </c>
      <c r="BK226" s="19">
        <v>180</v>
      </c>
      <c r="BL226" s="19">
        <v>1352</v>
      </c>
      <c r="BM226" s="19">
        <v>381</v>
      </c>
      <c r="BN226" s="19">
        <v>563</v>
      </c>
      <c r="BO226" s="19">
        <v>123</v>
      </c>
      <c r="BP226" s="19">
        <v>247</v>
      </c>
      <c r="BQ226" s="19">
        <v>51</v>
      </c>
      <c r="BR226" s="19">
        <v>287</v>
      </c>
      <c r="BS226" s="19">
        <v>340</v>
      </c>
      <c r="BT226" s="19">
        <v>254</v>
      </c>
      <c r="BU226" s="19">
        <v>0</v>
      </c>
      <c r="BV226" s="19">
        <v>740</v>
      </c>
      <c r="BW226" s="19">
        <v>3</v>
      </c>
      <c r="BX226" s="19">
        <v>654</v>
      </c>
      <c r="BY226" s="19">
        <v>803</v>
      </c>
      <c r="BZ226" s="19">
        <v>189</v>
      </c>
      <c r="CA226" s="19">
        <v>18</v>
      </c>
      <c r="CB226" s="19">
        <v>396</v>
      </c>
      <c r="CC226" s="19">
        <v>394</v>
      </c>
      <c r="CD226" s="19">
        <v>1109</v>
      </c>
      <c r="CE226" s="19">
        <v>317</v>
      </c>
      <c r="CF226" s="19">
        <v>89</v>
      </c>
      <c r="CG226" s="19">
        <v>894</v>
      </c>
      <c r="CH226" s="19">
        <v>0</v>
      </c>
      <c r="CI226" s="375">
        <v>0.0005746914717259164</v>
      </c>
      <c r="CJ226" s="2" t="s">
        <v>351</v>
      </c>
      <c r="CK226" s="595"/>
      <c r="CL226" s="44" t="s">
        <v>102</v>
      </c>
      <c r="CN226" s="294">
        <v>226</v>
      </c>
    </row>
    <row r="227" spans="1:92" ht="12.75">
      <c r="A227" s="281" t="s">
        <v>32</v>
      </c>
      <c r="B227" s="19">
        <v>32019</v>
      </c>
      <c r="C227" s="19">
        <v>1407</v>
      </c>
      <c r="D227" s="19">
        <v>270</v>
      </c>
      <c r="E227" s="19">
        <v>263</v>
      </c>
      <c r="F227" s="19">
        <v>2424</v>
      </c>
      <c r="G227" s="19">
        <v>1861</v>
      </c>
      <c r="H227" s="19">
        <v>6423</v>
      </c>
      <c r="I227" s="19">
        <v>5792</v>
      </c>
      <c r="J227" s="19">
        <v>871</v>
      </c>
      <c r="K227" s="19">
        <v>2307</v>
      </c>
      <c r="L227" s="19">
        <v>8686</v>
      </c>
      <c r="M227" s="19">
        <v>17</v>
      </c>
      <c r="N227" s="19">
        <v>27</v>
      </c>
      <c r="O227" s="19">
        <v>1671</v>
      </c>
      <c r="P227" s="19">
        <v>0</v>
      </c>
      <c r="Q227" s="52">
        <v>3272</v>
      </c>
      <c r="R227" s="283">
        <v>2719</v>
      </c>
      <c r="S227" s="283">
        <v>398</v>
      </c>
      <c r="T227" s="283">
        <v>292</v>
      </c>
      <c r="U227" s="283">
        <v>118</v>
      </c>
      <c r="V227" s="283">
        <v>263</v>
      </c>
      <c r="W227" s="283">
        <v>458</v>
      </c>
      <c r="X227" s="283">
        <v>508</v>
      </c>
      <c r="Y227" s="283">
        <v>1172</v>
      </c>
      <c r="Z227" s="283">
        <v>498</v>
      </c>
      <c r="AA227" s="283">
        <v>1292</v>
      </c>
      <c r="AB227" s="283">
        <v>6640</v>
      </c>
      <c r="AC227" s="283">
        <v>0</v>
      </c>
      <c r="AD227" s="283">
        <v>1169</v>
      </c>
      <c r="AE227" s="283">
        <v>2424</v>
      </c>
      <c r="AF227" s="283">
        <v>1689</v>
      </c>
      <c r="AG227" s="283">
        <v>579</v>
      </c>
      <c r="AH227" s="283">
        <v>270</v>
      </c>
      <c r="AI227" s="283">
        <v>409</v>
      </c>
      <c r="AJ227" s="283">
        <v>432</v>
      </c>
      <c r="AK227" s="283">
        <v>355</v>
      </c>
      <c r="AL227" s="283">
        <v>1125</v>
      </c>
      <c r="AM227" s="283">
        <v>17</v>
      </c>
      <c r="AN227" s="283">
        <v>815</v>
      </c>
      <c r="AO227" s="283">
        <v>1013</v>
      </c>
      <c r="AP227" s="283">
        <v>270</v>
      </c>
      <c r="AQ227" s="283">
        <v>27</v>
      </c>
      <c r="AR227" s="283">
        <v>544</v>
      </c>
      <c r="AS227" s="283">
        <v>1404</v>
      </c>
      <c r="AT227" s="283">
        <v>574</v>
      </c>
      <c r="AU227" s="283">
        <v>134</v>
      </c>
      <c r="AV227" s="345">
        <v>1139</v>
      </c>
      <c r="AW227" s="19">
        <v>3272</v>
      </c>
      <c r="AX227" s="19">
        <v>2719</v>
      </c>
      <c r="AY227" s="19">
        <v>398</v>
      </c>
      <c r="AZ227" s="19">
        <v>292</v>
      </c>
      <c r="BA227" s="19">
        <v>118</v>
      </c>
      <c r="BB227" s="19">
        <v>263</v>
      </c>
      <c r="BC227" s="19">
        <v>458</v>
      </c>
      <c r="BD227" s="19">
        <v>1543</v>
      </c>
      <c r="BE227" s="19">
        <v>508</v>
      </c>
      <c r="BF227" s="19">
        <v>1172</v>
      </c>
      <c r="BG227" s="19">
        <v>498</v>
      </c>
      <c r="BH227" s="19">
        <v>1292</v>
      </c>
      <c r="BI227" s="19">
        <v>6640</v>
      </c>
      <c r="BJ227" s="19">
        <v>1169</v>
      </c>
      <c r="BK227" s="19">
        <v>217</v>
      </c>
      <c r="BL227" s="19">
        <v>1058</v>
      </c>
      <c r="BM227" s="19">
        <v>414</v>
      </c>
      <c r="BN227" s="19">
        <v>592</v>
      </c>
      <c r="BO227" s="19">
        <v>270</v>
      </c>
      <c r="BP227" s="19">
        <v>289</v>
      </c>
      <c r="BQ227" s="19">
        <v>63</v>
      </c>
      <c r="BR227" s="19">
        <v>409</v>
      </c>
      <c r="BS227" s="19">
        <v>432</v>
      </c>
      <c r="BT227" s="19">
        <v>355</v>
      </c>
      <c r="BU227" s="19">
        <v>0</v>
      </c>
      <c r="BV227" s="19">
        <v>1125</v>
      </c>
      <c r="BW227" s="19">
        <v>17</v>
      </c>
      <c r="BX227" s="19">
        <v>815</v>
      </c>
      <c r="BY227" s="19">
        <v>1013</v>
      </c>
      <c r="BZ227" s="19">
        <v>270</v>
      </c>
      <c r="CA227" s="19">
        <v>27</v>
      </c>
      <c r="CB227" s="19">
        <v>544</v>
      </c>
      <c r="CC227" s="19">
        <v>516</v>
      </c>
      <c r="CD227" s="19">
        <v>1404</v>
      </c>
      <c r="CE227" s="19">
        <v>574</v>
      </c>
      <c r="CF227" s="19">
        <v>134</v>
      </c>
      <c r="CG227" s="19">
        <v>1139</v>
      </c>
      <c r="CH227" s="19">
        <v>0</v>
      </c>
      <c r="CI227" s="375">
        <v>0.0008316008316008316</v>
      </c>
      <c r="CJ227" s="2" t="s">
        <v>351</v>
      </c>
      <c r="CK227" s="595"/>
      <c r="CL227" s="44" t="s">
        <v>102</v>
      </c>
      <c r="CN227" s="294">
        <v>227</v>
      </c>
    </row>
    <row r="228" spans="1:92" ht="12.75">
      <c r="A228" s="281" t="s">
        <v>33</v>
      </c>
      <c r="B228" s="19">
        <v>39690</v>
      </c>
      <c r="C228" s="19">
        <v>1863</v>
      </c>
      <c r="D228" s="19">
        <v>386</v>
      </c>
      <c r="E228" s="19">
        <v>366</v>
      </c>
      <c r="F228" s="19">
        <v>2810</v>
      </c>
      <c r="G228" s="19">
        <v>2393</v>
      </c>
      <c r="H228" s="19">
        <v>7376</v>
      </c>
      <c r="I228" s="19">
        <v>7870</v>
      </c>
      <c r="J228" s="19">
        <v>1011</v>
      </c>
      <c r="K228" s="19">
        <v>3208</v>
      </c>
      <c r="L228" s="19">
        <v>10167</v>
      </c>
      <c r="M228" s="19">
        <v>20</v>
      </c>
      <c r="N228" s="19">
        <v>48</v>
      </c>
      <c r="O228" s="19">
        <v>2172</v>
      </c>
      <c r="P228" s="19">
        <v>0</v>
      </c>
      <c r="Q228" s="52">
        <v>3439</v>
      </c>
      <c r="R228" s="283">
        <v>3458</v>
      </c>
      <c r="S228" s="283">
        <v>517</v>
      </c>
      <c r="T228" s="283">
        <v>290</v>
      </c>
      <c r="U228" s="283">
        <v>193</v>
      </c>
      <c r="V228" s="283">
        <v>366</v>
      </c>
      <c r="W228" s="283">
        <v>624</v>
      </c>
      <c r="X228" s="283">
        <v>717</v>
      </c>
      <c r="Y228" s="283">
        <v>1827</v>
      </c>
      <c r="Z228" s="283">
        <v>730</v>
      </c>
      <c r="AA228" s="283">
        <v>1929</v>
      </c>
      <c r="AB228" s="283">
        <v>7255</v>
      </c>
      <c r="AC228" s="283">
        <v>0</v>
      </c>
      <c r="AD228" s="283">
        <v>1415</v>
      </c>
      <c r="AE228" s="283">
        <v>2810</v>
      </c>
      <c r="AF228" s="283">
        <v>1832</v>
      </c>
      <c r="AG228" s="283">
        <v>721</v>
      </c>
      <c r="AH228" s="283">
        <v>265</v>
      </c>
      <c r="AI228" s="283">
        <v>568</v>
      </c>
      <c r="AJ228" s="283">
        <v>479</v>
      </c>
      <c r="AK228" s="283">
        <v>453</v>
      </c>
      <c r="AL228" s="283">
        <v>1518</v>
      </c>
      <c r="AM228" s="283">
        <v>20</v>
      </c>
      <c r="AN228" s="283">
        <v>1031</v>
      </c>
      <c r="AO228" s="283">
        <v>1502</v>
      </c>
      <c r="AP228" s="283">
        <v>386</v>
      </c>
      <c r="AQ228" s="283">
        <v>48</v>
      </c>
      <c r="AR228" s="283">
        <v>693</v>
      </c>
      <c r="AS228" s="283">
        <v>1996</v>
      </c>
      <c r="AT228" s="283">
        <v>785</v>
      </c>
      <c r="AU228" s="283">
        <v>209</v>
      </c>
      <c r="AV228" s="345">
        <v>1614</v>
      </c>
      <c r="AW228" s="19">
        <v>3439</v>
      </c>
      <c r="AX228" s="19">
        <v>3458</v>
      </c>
      <c r="AY228" s="19">
        <v>517</v>
      </c>
      <c r="AZ228" s="19">
        <v>290</v>
      </c>
      <c r="BA228" s="19">
        <v>193</v>
      </c>
      <c r="BB228" s="19">
        <v>366</v>
      </c>
      <c r="BC228" s="19">
        <v>624</v>
      </c>
      <c r="BD228" s="19">
        <v>1679</v>
      </c>
      <c r="BE228" s="19">
        <v>717</v>
      </c>
      <c r="BF228" s="19">
        <v>1827</v>
      </c>
      <c r="BG228" s="19">
        <v>730</v>
      </c>
      <c r="BH228" s="19">
        <v>1929</v>
      </c>
      <c r="BI228" s="19">
        <v>7255</v>
      </c>
      <c r="BJ228" s="19">
        <v>1415</v>
      </c>
      <c r="BK228" s="19">
        <v>299</v>
      </c>
      <c r="BL228" s="19">
        <v>1042</v>
      </c>
      <c r="BM228" s="19">
        <v>491</v>
      </c>
      <c r="BN228" s="19">
        <v>732</v>
      </c>
      <c r="BO228" s="19">
        <v>265</v>
      </c>
      <c r="BP228" s="19">
        <v>399</v>
      </c>
      <c r="BQ228" s="19">
        <v>74</v>
      </c>
      <c r="BR228" s="19">
        <v>568</v>
      </c>
      <c r="BS228" s="19">
        <v>479</v>
      </c>
      <c r="BT228" s="19">
        <v>453</v>
      </c>
      <c r="BU228" s="19">
        <v>0</v>
      </c>
      <c r="BV228" s="19">
        <v>1518</v>
      </c>
      <c r="BW228" s="19">
        <v>20</v>
      </c>
      <c r="BX228" s="19">
        <v>1031</v>
      </c>
      <c r="BY228" s="19">
        <v>1502</v>
      </c>
      <c r="BZ228" s="19">
        <v>386</v>
      </c>
      <c r="CA228" s="19">
        <v>48</v>
      </c>
      <c r="CB228" s="19">
        <v>693</v>
      </c>
      <c r="CC228" s="19">
        <v>647</v>
      </c>
      <c r="CD228" s="19">
        <v>1996</v>
      </c>
      <c r="CE228" s="19">
        <v>785</v>
      </c>
      <c r="CF228" s="19">
        <v>209</v>
      </c>
      <c r="CG228" s="19">
        <v>1614</v>
      </c>
      <c r="CH228" s="19">
        <v>0</v>
      </c>
      <c r="CI228" s="375">
        <v>0.0010352017185320547</v>
      </c>
      <c r="CJ228" s="2" t="s">
        <v>351</v>
      </c>
      <c r="CK228" s="595"/>
      <c r="CL228" s="44" t="s">
        <v>102</v>
      </c>
      <c r="CN228" s="294">
        <v>228</v>
      </c>
    </row>
    <row r="229" spans="1:92" ht="12.75">
      <c r="A229" s="281" t="s">
        <v>34</v>
      </c>
      <c r="B229" s="19">
        <v>42810</v>
      </c>
      <c r="C229" s="19">
        <v>2051</v>
      </c>
      <c r="D229" s="19">
        <v>345</v>
      </c>
      <c r="E229" s="19">
        <v>462</v>
      </c>
      <c r="F229" s="19">
        <v>2814</v>
      </c>
      <c r="G229" s="19">
        <v>2484</v>
      </c>
      <c r="H229" s="19">
        <v>7462</v>
      </c>
      <c r="I229" s="19">
        <v>9378</v>
      </c>
      <c r="J229" s="19">
        <v>1185</v>
      </c>
      <c r="K229" s="19">
        <v>3439</v>
      </c>
      <c r="L229" s="19">
        <v>10370</v>
      </c>
      <c r="M229" s="19">
        <v>21</v>
      </c>
      <c r="N229" s="19">
        <v>28</v>
      </c>
      <c r="O229" s="19">
        <v>2771</v>
      </c>
      <c r="P229" s="19">
        <v>0</v>
      </c>
      <c r="Q229" s="52">
        <v>3357</v>
      </c>
      <c r="R229" s="283">
        <v>3657</v>
      </c>
      <c r="S229" s="283">
        <v>720</v>
      </c>
      <c r="T229" s="283">
        <v>328</v>
      </c>
      <c r="U229" s="283">
        <v>198</v>
      </c>
      <c r="V229" s="283">
        <v>462</v>
      </c>
      <c r="W229" s="283">
        <v>851</v>
      </c>
      <c r="X229" s="283">
        <v>682</v>
      </c>
      <c r="Y229" s="283">
        <v>2322</v>
      </c>
      <c r="Z229" s="283">
        <v>839</v>
      </c>
      <c r="AA229" s="283">
        <v>2373</v>
      </c>
      <c r="AB229" s="283">
        <v>7359</v>
      </c>
      <c r="AC229" s="283">
        <v>0</v>
      </c>
      <c r="AD229" s="283">
        <v>1424</v>
      </c>
      <c r="AE229" s="283">
        <v>2814</v>
      </c>
      <c r="AF229" s="283">
        <v>1933</v>
      </c>
      <c r="AG229" s="283">
        <v>857</v>
      </c>
      <c r="AH229" s="283">
        <v>426</v>
      </c>
      <c r="AI229" s="283">
        <v>550</v>
      </c>
      <c r="AJ229" s="283">
        <v>448</v>
      </c>
      <c r="AK229" s="283">
        <v>488</v>
      </c>
      <c r="AL229" s="283">
        <v>1568</v>
      </c>
      <c r="AM229" s="283">
        <v>21</v>
      </c>
      <c r="AN229" s="283">
        <v>1200</v>
      </c>
      <c r="AO229" s="283">
        <v>1755</v>
      </c>
      <c r="AP229" s="283">
        <v>345</v>
      </c>
      <c r="AQ229" s="283">
        <v>28</v>
      </c>
      <c r="AR229" s="283">
        <v>881</v>
      </c>
      <c r="AS229" s="283">
        <v>2208</v>
      </c>
      <c r="AT229" s="283">
        <v>862</v>
      </c>
      <c r="AU229" s="283">
        <v>232</v>
      </c>
      <c r="AV229" s="345">
        <v>1622</v>
      </c>
      <c r="AW229" s="19">
        <v>3357</v>
      </c>
      <c r="AX229" s="19">
        <v>3657</v>
      </c>
      <c r="AY229" s="19">
        <v>720</v>
      </c>
      <c r="AZ229" s="19">
        <v>328</v>
      </c>
      <c r="BA229" s="19">
        <v>198</v>
      </c>
      <c r="BB229" s="19">
        <v>462</v>
      </c>
      <c r="BC229" s="19">
        <v>851</v>
      </c>
      <c r="BD229" s="19">
        <v>1651</v>
      </c>
      <c r="BE229" s="19">
        <v>682</v>
      </c>
      <c r="BF229" s="19">
        <v>2322</v>
      </c>
      <c r="BG229" s="19">
        <v>839</v>
      </c>
      <c r="BH229" s="19">
        <v>2373</v>
      </c>
      <c r="BI229" s="19">
        <v>7359</v>
      </c>
      <c r="BJ229" s="19">
        <v>1424</v>
      </c>
      <c r="BK229" s="19">
        <v>303</v>
      </c>
      <c r="BL229" s="19">
        <v>1071</v>
      </c>
      <c r="BM229" s="19">
        <v>559</v>
      </c>
      <c r="BN229" s="19">
        <v>724</v>
      </c>
      <c r="BO229" s="19">
        <v>426</v>
      </c>
      <c r="BP229" s="19">
        <v>439</v>
      </c>
      <c r="BQ229" s="19">
        <v>89</v>
      </c>
      <c r="BR229" s="19">
        <v>550</v>
      </c>
      <c r="BS229" s="19">
        <v>448</v>
      </c>
      <c r="BT229" s="19">
        <v>488</v>
      </c>
      <c r="BU229" s="19">
        <v>0</v>
      </c>
      <c r="BV229" s="19">
        <v>1568</v>
      </c>
      <c r="BW229" s="19">
        <v>21</v>
      </c>
      <c r="BX229" s="19">
        <v>1200</v>
      </c>
      <c r="BY229" s="19">
        <v>1755</v>
      </c>
      <c r="BZ229" s="19">
        <v>345</v>
      </c>
      <c r="CA229" s="19">
        <v>28</v>
      </c>
      <c r="CB229" s="19">
        <v>881</v>
      </c>
      <c r="CC229" s="19">
        <v>768</v>
      </c>
      <c r="CD229" s="19">
        <v>2208</v>
      </c>
      <c r="CE229" s="19">
        <v>862</v>
      </c>
      <c r="CF229" s="19">
        <v>232</v>
      </c>
      <c r="CG229" s="19">
        <v>1622</v>
      </c>
      <c r="CH229" s="19">
        <v>0</v>
      </c>
      <c r="CI229" s="375">
        <v>0.001516777214202107</v>
      </c>
      <c r="CJ229" s="2" t="s">
        <v>351</v>
      </c>
      <c r="CK229" s="595"/>
      <c r="CL229" s="44" t="s">
        <v>102</v>
      </c>
      <c r="CN229" s="294">
        <v>229</v>
      </c>
    </row>
    <row r="230" spans="1:92" ht="12.75">
      <c r="A230" s="281" t="s">
        <v>35</v>
      </c>
      <c r="B230" s="19">
        <v>40147</v>
      </c>
      <c r="C230" s="19">
        <v>2055</v>
      </c>
      <c r="D230" s="19">
        <v>308</v>
      </c>
      <c r="E230" s="19">
        <v>392</v>
      </c>
      <c r="F230" s="19">
        <v>2592</v>
      </c>
      <c r="G230" s="19">
        <v>2265</v>
      </c>
      <c r="H230" s="19">
        <v>7142</v>
      </c>
      <c r="I230" s="19">
        <v>8938</v>
      </c>
      <c r="J230" s="19">
        <v>1133</v>
      </c>
      <c r="K230" s="19">
        <v>3122</v>
      </c>
      <c r="L230" s="19">
        <v>9618</v>
      </c>
      <c r="M230" s="19">
        <v>31</v>
      </c>
      <c r="N230" s="19">
        <v>25</v>
      </c>
      <c r="O230" s="19">
        <v>2526</v>
      </c>
      <c r="P230" s="19">
        <v>0</v>
      </c>
      <c r="Q230" s="52">
        <v>3436</v>
      </c>
      <c r="R230" s="283">
        <v>3346</v>
      </c>
      <c r="S230" s="283">
        <v>625</v>
      </c>
      <c r="T230" s="283">
        <v>289</v>
      </c>
      <c r="U230" s="283">
        <v>198</v>
      </c>
      <c r="V230" s="283">
        <v>392</v>
      </c>
      <c r="W230" s="283">
        <v>849</v>
      </c>
      <c r="X230" s="283">
        <v>653</v>
      </c>
      <c r="Y230" s="283">
        <v>2191</v>
      </c>
      <c r="Z230" s="283">
        <v>754</v>
      </c>
      <c r="AA230" s="283">
        <v>2252</v>
      </c>
      <c r="AB230" s="283">
        <v>6845</v>
      </c>
      <c r="AC230" s="283">
        <v>0</v>
      </c>
      <c r="AD230" s="283">
        <v>1252</v>
      </c>
      <c r="AE230" s="283">
        <v>2592</v>
      </c>
      <c r="AF230" s="283">
        <v>1818</v>
      </c>
      <c r="AG230" s="283">
        <v>844</v>
      </c>
      <c r="AH230" s="283">
        <v>336</v>
      </c>
      <c r="AI230" s="283">
        <v>594</v>
      </c>
      <c r="AJ230" s="283">
        <v>360</v>
      </c>
      <c r="AK230" s="283">
        <v>475</v>
      </c>
      <c r="AL230" s="283">
        <v>1299</v>
      </c>
      <c r="AM230" s="283">
        <v>31</v>
      </c>
      <c r="AN230" s="283">
        <v>1052</v>
      </c>
      <c r="AO230" s="283">
        <v>1786</v>
      </c>
      <c r="AP230" s="283">
        <v>308</v>
      </c>
      <c r="AQ230" s="283">
        <v>25</v>
      </c>
      <c r="AR230" s="283">
        <v>927</v>
      </c>
      <c r="AS230" s="283">
        <v>2182</v>
      </c>
      <c r="AT230" s="283">
        <v>815</v>
      </c>
      <c r="AU230" s="283">
        <v>196</v>
      </c>
      <c r="AV230" s="345">
        <v>1425</v>
      </c>
      <c r="AW230" s="19">
        <v>3436</v>
      </c>
      <c r="AX230" s="19">
        <v>3346</v>
      </c>
      <c r="AY230" s="19">
        <v>625</v>
      </c>
      <c r="AZ230" s="19">
        <v>289</v>
      </c>
      <c r="BA230" s="19">
        <v>198</v>
      </c>
      <c r="BB230" s="19">
        <v>392</v>
      </c>
      <c r="BC230" s="19">
        <v>849</v>
      </c>
      <c r="BD230" s="19">
        <v>1409</v>
      </c>
      <c r="BE230" s="19">
        <v>653</v>
      </c>
      <c r="BF230" s="19">
        <v>2191</v>
      </c>
      <c r="BG230" s="19">
        <v>754</v>
      </c>
      <c r="BH230" s="19">
        <v>2252</v>
      </c>
      <c r="BI230" s="19">
        <v>6845</v>
      </c>
      <c r="BJ230" s="19">
        <v>1252</v>
      </c>
      <c r="BK230" s="19">
        <v>250</v>
      </c>
      <c r="BL230" s="19">
        <v>1020</v>
      </c>
      <c r="BM230" s="19">
        <v>548</v>
      </c>
      <c r="BN230" s="19">
        <v>705</v>
      </c>
      <c r="BO230" s="19">
        <v>336</v>
      </c>
      <c r="BP230" s="19">
        <v>478</v>
      </c>
      <c r="BQ230" s="19">
        <v>98</v>
      </c>
      <c r="BR230" s="19">
        <v>594</v>
      </c>
      <c r="BS230" s="19">
        <v>360</v>
      </c>
      <c r="BT230" s="19">
        <v>475</v>
      </c>
      <c r="BU230" s="19">
        <v>0</v>
      </c>
      <c r="BV230" s="19">
        <v>1299</v>
      </c>
      <c r="BW230" s="19">
        <v>31</v>
      </c>
      <c r="BX230" s="19">
        <v>1052</v>
      </c>
      <c r="BY230" s="19">
        <v>1786</v>
      </c>
      <c r="BZ230" s="19">
        <v>308</v>
      </c>
      <c r="CA230" s="19">
        <v>25</v>
      </c>
      <c r="CB230" s="19">
        <v>927</v>
      </c>
      <c r="CC230" s="19">
        <v>746</v>
      </c>
      <c r="CD230" s="19">
        <v>2182</v>
      </c>
      <c r="CE230" s="19">
        <v>815</v>
      </c>
      <c r="CF230" s="19">
        <v>196</v>
      </c>
      <c r="CG230" s="19">
        <v>1425</v>
      </c>
      <c r="CH230" s="19">
        <v>0</v>
      </c>
      <c r="CI230" s="375">
        <v>0.0025946292242806043</v>
      </c>
      <c r="CJ230" s="2" t="s">
        <v>351</v>
      </c>
      <c r="CK230" s="595"/>
      <c r="CL230" s="44" t="s">
        <v>102</v>
      </c>
      <c r="CN230" s="294">
        <v>230</v>
      </c>
    </row>
    <row r="231" spans="1:92" ht="12.75">
      <c r="A231" s="281" t="s">
        <v>36</v>
      </c>
      <c r="B231" s="19">
        <v>35817</v>
      </c>
      <c r="C231" s="19">
        <v>2117</v>
      </c>
      <c r="D231" s="19">
        <v>348</v>
      </c>
      <c r="E231" s="19">
        <v>427</v>
      </c>
      <c r="F231" s="19">
        <v>2351</v>
      </c>
      <c r="G231" s="19">
        <v>1996</v>
      </c>
      <c r="H231" s="19">
        <v>6284</v>
      </c>
      <c r="I231" s="19">
        <v>7678</v>
      </c>
      <c r="J231" s="19">
        <v>992</v>
      </c>
      <c r="K231" s="19">
        <v>2787</v>
      </c>
      <c r="L231" s="19">
        <v>8367</v>
      </c>
      <c r="M231" s="19">
        <v>37</v>
      </c>
      <c r="N231" s="19">
        <v>13</v>
      </c>
      <c r="O231" s="19">
        <v>2420</v>
      </c>
      <c r="P231" s="19">
        <v>0</v>
      </c>
      <c r="Q231" s="52">
        <v>2921</v>
      </c>
      <c r="R231" s="283">
        <v>3022</v>
      </c>
      <c r="S231" s="283">
        <v>646</v>
      </c>
      <c r="T231" s="283">
        <v>212</v>
      </c>
      <c r="U231" s="283">
        <v>215</v>
      </c>
      <c r="V231" s="283">
        <v>427</v>
      </c>
      <c r="W231" s="283">
        <v>738</v>
      </c>
      <c r="X231" s="283">
        <v>625</v>
      </c>
      <c r="Y231" s="283">
        <v>1976</v>
      </c>
      <c r="Z231" s="283">
        <v>662</v>
      </c>
      <c r="AA231" s="283">
        <v>1780</v>
      </c>
      <c r="AB231" s="283">
        <v>6056</v>
      </c>
      <c r="AC231" s="283">
        <v>0</v>
      </c>
      <c r="AD231" s="283">
        <v>978</v>
      </c>
      <c r="AE231" s="283">
        <v>2351</v>
      </c>
      <c r="AF231" s="283">
        <v>1594</v>
      </c>
      <c r="AG231" s="283">
        <v>780</v>
      </c>
      <c r="AH231" s="283">
        <v>251</v>
      </c>
      <c r="AI231" s="283">
        <v>520</v>
      </c>
      <c r="AJ231" s="283">
        <v>341</v>
      </c>
      <c r="AK231" s="283">
        <v>532</v>
      </c>
      <c r="AL231" s="283">
        <v>1134</v>
      </c>
      <c r="AM231" s="283">
        <v>37</v>
      </c>
      <c r="AN231" s="283">
        <v>1036</v>
      </c>
      <c r="AO231" s="283">
        <v>1570</v>
      </c>
      <c r="AP231" s="283">
        <v>348</v>
      </c>
      <c r="AQ231" s="283">
        <v>13</v>
      </c>
      <c r="AR231" s="283">
        <v>960</v>
      </c>
      <c r="AS231" s="283">
        <v>1988</v>
      </c>
      <c r="AT231" s="283">
        <v>803</v>
      </c>
      <c r="AU231" s="283">
        <v>172</v>
      </c>
      <c r="AV231" s="345">
        <v>1129</v>
      </c>
      <c r="AW231" s="19">
        <v>2921</v>
      </c>
      <c r="AX231" s="19">
        <v>3022</v>
      </c>
      <c r="AY231" s="19">
        <v>646</v>
      </c>
      <c r="AZ231" s="19">
        <v>212</v>
      </c>
      <c r="BA231" s="19">
        <v>215</v>
      </c>
      <c r="BB231" s="19">
        <v>427</v>
      </c>
      <c r="BC231" s="19">
        <v>738</v>
      </c>
      <c r="BD231" s="19">
        <v>1236</v>
      </c>
      <c r="BE231" s="19">
        <v>625</v>
      </c>
      <c r="BF231" s="19">
        <v>1976</v>
      </c>
      <c r="BG231" s="19">
        <v>662</v>
      </c>
      <c r="BH231" s="19">
        <v>1780</v>
      </c>
      <c r="BI231" s="19">
        <v>6056</v>
      </c>
      <c r="BJ231" s="19">
        <v>978</v>
      </c>
      <c r="BK231" s="19">
        <v>182</v>
      </c>
      <c r="BL231" s="19">
        <v>922</v>
      </c>
      <c r="BM231" s="19">
        <v>490</v>
      </c>
      <c r="BN231" s="19">
        <v>675</v>
      </c>
      <c r="BO231" s="19">
        <v>251</v>
      </c>
      <c r="BP231" s="19">
        <v>440</v>
      </c>
      <c r="BQ231" s="19">
        <v>117</v>
      </c>
      <c r="BR231" s="19">
        <v>520</v>
      </c>
      <c r="BS231" s="19">
        <v>341</v>
      </c>
      <c r="BT231" s="19">
        <v>532</v>
      </c>
      <c r="BU231" s="19">
        <v>0</v>
      </c>
      <c r="BV231" s="19">
        <v>1134</v>
      </c>
      <c r="BW231" s="19">
        <v>37</v>
      </c>
      <c r="BX231" s="19">
        <v>1036</v>
      </c>
      <c r="BY231" s="19">
        <v>1570</v>
      </c>
      <c r="BZ231" s="19">
        <v>348</v>
      </c>
      <c r="CA231" s="19">
        <v>13</v>
      </c>
      <c r="CB231" s="19">
        <v>960</v>
      </c>
      <c r="CC231" s="19">
        <v>663</v>
      </c>
      <c r="CD231" s="19">
        <v>1988</v>
      </c>
      <c r="CE231" s="19">
        <v>803</v>
      </c>
      <c r="CF231" s="19">
        <v>172</v>
      </c>
      <c r="CG231" s="19">
        <v>1129</v>
      </c>
      <c r="CH231" s="19">
        <v>0</v>
      </c>
      <c r="CI231" s="375">
        <v>0.004458443566981458</v>
      </c>
      <c r="CJ231" s="2" t="s">
        <v>351</v>
      </c>
      <c r="CK231" s="595"/>
      <c r="CL231" s="44" t="s">
        <v>102</v>
      </c>
      <c r="CN231" s="294">
        <v>231</v>
      </c>
    </row>
    <row r="232" spans="1:92" ht="12.75">
      <c r="A232" s="281" t="s">
        <v>37</v>
      </c>
      <c r="B232" s="19">
        <v>34821</v>
      </c>
      <c r="C232" s="19">
        <v>2198</v>
      </c>
      <c r="D232" s="19">
        <v>340</v>
      </c>
      <c r="E232" s="19">
        <v>487</v>
      </c>
      <c r="F232" s="19">
        <v>2567</v>
      </c>
      <c r="G232" s="19">
        <v>2123</v>
      </c>
      <c r="H232" s="19">
        <v>5707</v>
      </c>
      <c r="I232" s="19">
        <v>7119</v>
      </c>
      <c r="J232" s="19">
        <v>1044</v>
      </c>
      <c r="K232" s="19">
        <v>2391</v>
      </c>
      <c r="L232" s="19">
        <v>8127</v>
      </c>
      <c r="M232" s="19">
        <v>21</v>
      </c>
      <c r="N232" s="19">
        <v>28</v>
      </c>
      <c r="O232" s="19">
        <v>2669</v>
      </c>
      <c r="P232" s="19">
        <v>0</v>
      </c>
      <c r="Q232" s="52">
        <v>2600</v>
      </c>
      <c r="R232" s="283">
        <v>2778</v>
      </c>
      <c r="S232" s="283">
        <v>768</v>
      </c>
      <c r="T232" s="283">
        <v>258</v>
      </c>
      <c r="U232" s="283">
        <v>240</v>
      </c>
      <c r="V232" s="283">
        <v>487</v>
      </c>
      <c r="W232" s="283">
        <v>759</v>
      </c>
      <c r="X232" s="283">
        <v>645</v>
      </c>
      <c r="Y232" s="283">
        <v>1942</v>
      </c>
      <c r="Z232" s="283">
        <v>649</v>
      </c>
      <c r="AA232" s="283">
        <v>1795</v>
      </c>
      <c r="AB232" s="283">
        <v>5846</v>
      </c>
      <c r="AC232" s="283">
        <v>0</v>
      </c>
      <c r="AD232" s="283">
        <v>992</v>
      </c>
      <c r="AE232" s="283">
        <v>2567</v>
      </c>
      <c r="AF232" s="283">
        <v>1310</v>
      </c>
      <c r="AG232" s="283">
        <v>786</v>
      </c>
      <c r="AH232" s="283">
        <v>259</v>
      </c>
      <c r="AI232" s="283">
        <v>601</v>
      </c>
      <c r="AJ232" s="283">
        <v>329</v>
      </c>
      <c r="AK232" s="283">
        <v>544</v>
      </c>
      <c r="AL232" s="283">
        <v>969</v>
      </c>
      <c r="AM232" s="283">
        <v>21</v>
      </c>
      <c r="AN232" s="283">
        <v>1142</v>
      </c>
      <c r="AO232" s="283">
        <v>1382</v>
      </c>
      <c r="AP232" s="283">
        <v>340</v>
      </c>
      <c r="AQ232" s="283">
        <v>28</v>
      </c>
      <c r="AR232" s="283">
        <v>1009</v>
      </c>
      <c r="AS232" s="283">
        <v>1712</v>
      </c>
      <c r="AT232" s="283">
        <v>891</v>
      </c>
      <c r="AU232" s="283">
        <v>141</v>
      </c>
      <c r="AV232" s="345">
        <v>1031</v>
      </c>
      <c r="AW232" s="19">
        <v>2600</v>
      </c>
      <c r="AX232" s="19">
        <v>2778</v>
      </c>
      <c r="AY232" s="19">
        <v>768</v>
      </c>
      <c r="AZ232" s="19">
        <v>258</v>
      </c>
      <c r="BA232" s="19">
        <v>240</v>
      </c>
      <c r="BB232" s="19">
        <v>487</v>
      </c>
      <c r="BC232" s="19">
        <v>759</v>
      </c>
      <c r="BD232" s="19">
        <v>1330</v>
      </c>
      <c r="BE232" s="19">
        <v>645</v>
      </c>
      <c r="BF232" s="19">
        <v>1942</v>
      </c>
      <c r="BG232" s="19">
        <v>649</v>
      </c>
      <c r="BH232" s="19">
        <v>1795</v>
      </c>
      <c r="BI232" s="19">
        <v>5846</v>
      </c>
      <c r="BJ232" s="19">
        <v>992</v>
      </c>
      <c r="BK232" s="19">
        <v>131</v>
      </c>
      <c r="BL232" s="19">
        <v>759</v>
      </c>
      <c r="BM232" s="19">
        <v>420</v>
      </c>
      <c r="BN232" s="19">
        <v>751</v>
      </c>
      <c r="BO232" s="19">
        <v>259</v>
      </c>
      <c r="BP232" s="19">
        <v>486</v>
      </c>
      <c r="BQ232" s="19">
        <v>131</v>
      </c>
      <c r="BR232" s="19">
        <v>601</v>
      </c>
      <c r="BS232" s="19">
        <v>329</v>
      </c>
      <c r="BT232" s="19">
        <v>544</v>
      </c>
      <c r="BU232" s="19">
        <v>0</v>
      </c>
      <c r="BV232" s="19">
        <v>969</v>
      </c>
      <c r="BW232" s="19">
        <v>21</v>
      </c>
      <c r="BX232" s="19">
        <v>1142</v>
      </c>
      <c r="BY232" s="19">
        <v>1382</v>
      </c>
      <c r="BZ232" s="19">
        <v>340</v>
      </c>
      <c r="CA232" s="19">
        <v>28</v>
      </c>
      <c r="CB232" s="19">
        <v>1009</v>
      </c>
      <c r="CC232" s="19">
        <v>655</v>
      </c>
      <c r="CD232" s="19">
        <v>1712</v>
      </c>
      <c r="CE232" s="19">
        <v>891</v>
      </c>
      <c r="CF232" s="19">
        <v>141</v>
      </c>
      <c r="CG232" s="19">
        <v>1031</v>
      </c>
      <c r="CH232" s="19">
        <v>0</v>
      </c>
      <c r="CI232" s="375">
        <v>0.008080657308211604</v>
      </c>
      <c r="CJ232" s="2" t="s">
        <v>351</v>
      </c>
      <c r="CK232" s="595"/>
      <c r="CL232" s="44" t="s">
        <v>102</v>
      </c>
      <c r="CN232" s="294">
        <v>232</v>
      </c>
    </row>
    <row r="233" spans="1:92" ht="12.75">
      <c r="A233" s="281" t="s">
        <v>38</v>
      </c>
      <c r="B233" s="19">
        <v>24677</v>
      </c>
      <c r="C233" s="19">
        <v>1649</v>
      </c>
      <c r="D233" s="19">
        <v>225</v>
      </c>
      <c r="E233" s="19">
        <v>315</v>
      </c>
      <c r="F233" s="19">
        <v>1862</v>
      </c>
      <c r="G233" s="19">
        <v>1528</v>
      </c>
      <c r="H233" s="19">
        <v>3812</v>
      </c>
      <c r="I233" s="19">
        <v>5156</v>
      </c>
      <c r="J233" s="19">
        <v>781</v>
      </c>
      <c r="K233" s="19">
        <v>1664</v>
      </c>
      <c r="L233" s="19">
        <v>5651</v>
      </c>
      <c r="M233" s="19">
        <v>13</v>
      </c>
      <c r="N233" s="19">
        <v>27</v>
      </c>
      <c r="O233" s="19">
        <v>1994</v>
      </c>
      <c r="P233" s="19">
        <v>0</v>
      </c>
      <c r="Q233" s="52">
        <v>1624</v>
      </c>
      <c r="R233" s="283">
        <v>1941</v>
      </c>
      <c r="S233" s="283">
        <v>564</v>
      </c>
      <c r="T233" s="283">
        <v>213</v>
      </c>
      <c r="U233" s="283">
        <v>167</v>
      </c>
      <c r="V233" s="283">
        <v>315</v>
      </c>
      <c r="W233" s="283">
        <v>596</v>
      </c>
      <c r="X233" s="283">
        <v>422</v>
      </c>
      <c r="Y233" s="283">
        <v>1526</v>
      </c>
      <c r="Z233" s="283">
        <v>603</v>
      </c>
      <c r="AA233" s="283">
        <v>1300</v>
      </c>
      <c r="AB233" s="283">
        <v>4006</v>
      </c>
      <c r="AC233" s="283">
        <v>0</v>
      </c>
      <c r="AD233" s="283">
        <v>691</v>
      </c>
      <c r="AE233" s="283">
        <v>1862</v>
      </c>
      <c r="AF233" s="283">
        <v>767</v>
      </c>
      <c r="AG233" s="283">
        <v>568</v>
      </c>
      <c r="AH233" s="283">
        <v>215</v>
      </c>
      <c r="AI233" s="283">
        <v>369</v>
      </c>
      <c r="AJ233" s="283">
        <v>247</v>
      </c>
      <c r="AK233" s="283">
        <v>416</v>
      </c>
      <c r="AL233" s="283">
        <v>608</v>
      </c>
      <c r="AM233" s="283">
        <v>13</v>
      </c>
      <c r="AN233" s="283">
        <v>834</v>
      </c>
      <c r="AO233" s="283">
        <v>1047</v>
      </c>
      <c r="AP233" s="283">
        <v>225</v>
      </c>
      <c r="AQ233" s="283">
        <v>27</v>
      </c>
      <c r="AR233" s="283">
        <v>811</v>
      </c>
      <c r="AS233" s="283">
        <v>1272</v>
      </c>
      <c r="AT233" s="283">
        <v>670</v>
      </c>
      <c r="AU233" s="283">
        <v>85</v>
      </c>
      <c r="AV233" s="345">
        <v>673</v>
      </c>
      <c r="AW233" s="19">
        <v>1624</v>
      </c>
      <c r="AX233" s="19">
        <v>1941</v>
      </c>
      <c r="AY233" s="19">
        <v>564</v>
      </c>
      <c r="AZ233" s="19">
        <v>213</v>
      </c>
      <c r="BA233" s="19">
        <v>167</v>
      </c>
      <c r="BB233" s="19">
        <v>315</v>
      </c>
      <c r="BC233" s="19">
        <v>596</v>
      </c>
      <c r="BD233" s="19">
        <v>905</v>
      </c>
      <c r="BE233" s="19">
        <v>422</v>
      </c>
      <c r="BF233" s="19">
        <v>1526</v>
      </c>
      <c r="BG233" s="19">
        <v>603</v>
      </c>
      <c r="BH233" s="19">
        <v>1300</v>
      </c>
      <c r="BI233" s="19">
        <v>4006</v>
      </c>
      <c r="BJ233" s="19">
        <v>691</v>
      </c>
      <c r="BK233" s="19">
        <v>96</v>
      </c>
      <c r="BL233" s="19">
        <v>481</v>
      </c>
      <c r="BM233" s="19">
        <v>190</v>
      </c>
      <c r="BN233" s="19">
        <v>580</v>
      </c>
      <c r="BO233" s="19">
        <v>215</v>
      </c>
      <c r="BP233" s="19">
        <v>377</v>
      </c>
      <c r="BQ233" s="19">
        <v>96</v>
      </c>
      <c r="BR233" s="19">
        <v>369</v>
      </c>
      <c r="BS233" s="19">
        <v>247</v>
      </c>
      <c r="BT233" s="19">
        <v>416</v>
      </c>
      <c r="BU233" s="19">
        <v>0</v>
      </c>
      <c r="BV233" s="19">
        <v>608</v>
      </c>
      <c r="BW233" s="19">
        <v>13</v>
      </c>
      <c r="BX233" s="19">
        <v>834</v>
      </c>
      <c r="BY233" s="19">
        <v>1047</v>
      </c>
      <c r="BZ233" s="19">
        <v>225</v>
      </c>
      <c r="CA233" s="19">
        <v>27</v>
      </c>
      <c r="CB233" s="19">
        <v>811</v>
      </c>
      <c r="CC233" s="19">
        <v>472</v>
      </c>
      <c r="CD233" s="19">
        <v>1272</v>
      </c>
      <c r="CE233" s="19">
        <v>670</v>
      </c>
      <c r="CF233" s="19">
        <v>85</v>
      </c>
      <c r="CG233" s="19">
        <v>673</v>
      </c>
      <c r="CH233" s="19">
        <v>0</v>
      </c>
      <c r="CI233" s="375">
        <v>0.013626805505817104</v>
      </c>
      <c r="CJ233" s="2" t="s">
        <v>351</v>
      </c>
      <c r="CK233" s="595"/>
      <c r="CL233" s="44" t="s">
        <v>102</v>
      </c>
      <c r="CN233" s="294">
        <v>233</v>
      </c>
    </row>
    <row r="234" spans="1:92" ht="12.75">
      <c r="A234" s="281" t="s">
        <v>39</v>
      </c>
      <c r="B234" s="19">
        <v>19865</v>
      </c>
      <c r="C234" s="19">
        <v>1279</v>
      </c>
      <c r="D234" s="19">
        <v>209</v>
      </c>
      <c r="E234" s="19">
        <v>286</v>
      </c>
      <c r="F234" s="19">
        <v>1444</v>
      </c>
      <c r="G234" s="19">
        <v>1188</v>
      </c>
      <c r="H234" s="19">
        <v>3022</v>
      </c>
      <c r="I234" s="19">
        <v>4225</v>
      </c>
      <c r="J234" s="19">
        <v>576</v>
      </c>
      <c r="K234" s="19">
        <v>1292</v>
      </c>
      <c r="L234" s="19">
        <v>4579</v>
      </c>
      <c r="M234" s="19">
        <v>12</v>
      </c>
      <c r="N234" s="19">
        <v>10</v>
      </c>
      <c r="O234" s="19">
        <v>1743</v>
      </c>
      <c r="P234" s="19">
        <v>0</v>
      </c>
      <c r="Q234" s="52">
        <v>1369</v>
      </c>
      <c r="R234" s="283">
        <v>1428</v>
      </c>
      <c r="S234" s="283">
        <v>474</v>
      </c>
      <c r="T234" s="283">
        <v>144</v>
      </c>
      <c r="U234" s="283">
        <v>106</v>
      </c>
      <c r="V234" s="283">
        <v>286</v>
      </c>
      <c r="W234" s="283">
        <v>554</v>
      </c>
      <c r="X234" s="283">
        <v>286</v>
      </c>
      <c r="Y234" s="283">
        <v>1308</v>
      </c>
      <c r="Z234" s="283">
        <v>397</v>
      </c>
      <c r="AA234" s="283">
        <v>1156</v>
      </c>
      <c r="AB234" s="283">
        <v>3403</v>
      </c>
      <c r="AC234" s="283">
        <v>0</v>
      </c>
      <c r="AD234" s="283">
        <v>541</v>
      </c>
      <c r="AE234" s="283">
        <v>1444</v>
      </c>
      <c r="AF234" s="283">
        <v>648</v>
      </c>
      <c r="AG234" s="283">
        <v>432</v>
      </c>
      <c r="AH234" s="283">
        <v>162</v>
      </c>
      <c r="AI234" s="283">
        <v>290</v>
      </c>
      <c r="AJ234" s="283">
        <v>225</v>
      </c>
      <c r="AK234" s="283">
        <v>326</v>
      </c>
      <c r="AL234" s="283">
        <v>474</v>
      </c>
      <c r="AM234" s="283">
        <v>12</v>
      </c>
      <c r="AN234" s="283">
        <v>715</v>
      </c>
      <c r="AO234" s="283">
        <v>719</v>
      </c>
      <c r="AP234" s="283">
        <v>209</v>
      </c>
      <c r="AQ234" s="283">
        <v>10</v>
      </c>
      <c r="AR234" s="283">
        <v>667</v>
      </c>
      <c r="AS234" s="283">
        <v>977</v>
      </c>
      <c r="AT234" s="283">
        <v>541</v>
      </c>
      <c r="AU234" s="283">
        <v>73</v>
      </c>
      <c r="AV234" s="345">
        <v>489</v>
      </c>
      <c r="AW234" s="19">
        <v>1369</v>
      </c>
      <c r="AX234" s="19">
        <v>1428</v>
      </c>
      <c r="AY234" s="19">
        <v>474</v>
      </c>
      <c r="AZ234" s="19">
        <v>144</v>
      </c>
      <c r="BA234" s="19">
        <v>106</v>
      </c>
      <c r="BB234" s="19">
        <v>286</v>
      </c>
      <c r="BC234" s="19">
        <v>554</v>
      </c>
      <c r="BD234" s="19">
        <v>682</v>
      </c>
      <c r="BE234" s="19">
        <v>286</v>
      </c>
      <c r="BF234" s="19">
        <v>1308</v>
      </c>
      <c r="BG234" s="19">
        <v>397</v>
      </c>
      <c r="BH234" s="19">
        <v>1156</v>
      </c>
      <c r="BI234" s="19">
        <v>3403</v>
      </c>
      <c r="BJ234" s="19">
        <v>541</v>
      </c>
      <c r="BK234" s="19">
        <v>85</v>
      </c>
      <c r="BL234" s="19">
        <v>391</v>
      </c>
      <c r="BM234" s="19">
        <v>172</v>
      </c>
      <c r="BN234" s="19">
        <v>487</v>
      </c>
      <c r="BO234" s="19">
        <v>162</v>
      </c>
      <c r="BP234" s="19">
        <v>275</v>
      </c>
      <c r="BQ234" s="19">
        <v>62</v>
      </c>
      <c r="BR234" s="19">
        <v>290</v>
      </c>
      <c r="BS234" s="19">
        <v>225</v>
      </c>
      <c r="BT234" s="19">
        <v>326</v>
      </c>
      <c r="BU234" s="19">
        <v>0</v>
      </c>
      <c r="BV234" s="19">
        <v>474</v>
      </c>
      <c r="BW234" s="19">
        <v>12</v>
      </c>
      <c r="BX234" s="19">
        <v>715</v>
      </c>
      <c r="BY234" s="19">
        <v>719</v>
      </c>
      <c r="BZ234" s="19">
        <v>209</v>
      </c>
      <c r="CA234" s="19">
        <v>10</v>
      </c>
      <c r="CB234" s="19">
        <v>667</v>
      </c>
      <c r="CC234" s="19">
        <v>370</v>
      </c>
      <c r="CD234" s="19">
        <v>977</v>
      </c>
      <c r="CE234" s="19">
        <v>541</v>
      </c>
      <c r="CF234" s="19">
        <v>73</v>
      </c>
      <c r="CG234" s="19">
        <v>489</v>
      </c>
      <c r="CH234" s="19">
        <v>0</v>
      </c>
      <c r="CI234" s="375">
        <v>0.023273438186451105</v>
      </c>
      <c r="CJ234" s="2" t="s">
        <v>351</v>
      </c>
      <c r="CK234" s="595"/>
      <c r="CL234" s="44" t="s">
        <v>102</v>
      </c>
      <c r="CN234" s="294">
        <v>234</v>
      </c>
    </row>
    <row r="235" spans="1:92" ht="12.75">
      <c r="A235" s="281" t="s">
        <v>40</v>
      </c>
      <c r="B235" s="19">
        <v>15290</v>
      </c>
      <c r="C235" s="19">
        <v>990</v>
      </c>
      <c r="D235" s="19">
        <v>179</v>
      </c>
      <c r="E235" s="19">
        <v>192</v>
      </c>
      <c r="F235" s="19">
        <v>1000</v>
      </c>
      <c r="G235" s="19">
        <v>893</v>
      </c>
      <c r="H235" s="19">
        <v>2311</v>
      </c>
      <c r="I235" s="19">
        <v>3233</v>
      </c>
      <c r="J235" s="19">
        <v>495</v>
      </c>
      <c r="K235" s="19">
        <v>870</v>
      </c>
      <c r="L235" s="19">
        <v>3696</v>
      </c>
      <c r="M235" s="19">
        <v>9</v>
      </c>
      <c r="N235" s="19">
        <v>9</v>
      </c>
      <c r="O235" s="19">
        <v>1413</v>
      </c>
      <c r="P235" s="19">
        <v>0</v>
      </c>
      <c r="Q235" s="52">
        <v>1103</v>
      </c>
      <c r="R235" s="283">
        <v>1042</v>
      </c>
      <c r="S235" s="283">
        <v>375</v>
      </c>
      <c r="T235" s="283">
        <v>116</v>
      </c>
      <c r="U235" s="283">
        <v>101</v>
      </c>
      <c r="V235" s="283">
        <v>192</v>
      </c>
      <c r="W235" s="283">
        <v>446</v>
      </c>
      <c r="X235" s="283">
        <v>224</v>
      </c>
      <c r="Y235" s="283">
        <v>1121</v>
      </c>
      <c r="Z235" s="283">
        <v>301</v>
      </c>
      <c r="AA235" s="283">
        <v>897</v>
      </c>
      <c r="AB235" s="283">
        <v>2914</v>
      </c>
      <c r="AC235" s="283">
        <v>0</v>
      </c>
      <c r="AD235" s="283">
        <v>423</v>
      </c>
      <c r="AE235" s="283">
        <v>1000</v>
      </c>
      <c r="AF235" s="283">
        <v>432</v>
      </c>
      <c r="AG235" s="283">
        <v>379</v>
      </c>
      <c r="AH235" s="283">
        <v>102</v>
      </c>
      <c r="AI235" s="283">
        <v>205</v>
      </c>
      <c r="AJ235" s="283">
        <v>166</v>
      </c>
      <c r="AK235" s="283">
        <v>238</v>
      </c>
      <c r="AL235" s="283">
        <v>277</v>
      </c>
      <c r="AM235" s="283">
        <v>9</v>
      </c>
      <c r="AN235" s="283">
        <v>592</v>
      </c>
      <c r="AO235" s="283">
        <v>503</v>
      </c>
      <c r="AP235" s="283">
        <v>179</v>
      </c>
      <c r="AQ235" s="283">
        <v>9</v>
      </c>
      <c r="AR235" s="283">
        <v>528</v>
      </c>
      <c r="AS235" s="283">
        <v>735</v>
      </c>
      <c r="AT235" s="283">
        <v>369</v>
      </c>
      <c r="AU235" s="283">
        <v>36</v>
      </c>
      <c r="AV235" s="345">
        <v>276</v>
      </c>
      <c r="AW235" s="19">
        <v>1103</v>
      </c>
      <c r="AX235" s="19">
        <v>1042</v>
      </c>
      <c r="AY235" s="19">
        <v>375</v>
      </c>
      <c r="AZ235" s="19">
        <v>116</v>
      </c>
      <c r="BA235" s="19">
        <v>101</v>
      </c>
      <c r="BB235" s="19">
        <v>192</v>
      </c>
      <c r="BC235" s="19">
        <v>446</v>
      </c>
      <c r="BD235" s="19">
        <v>434</v>
      </c>
      <c r="BE235" s="19">
        <v>224</v>
      </c>
      <c r="BF235" s="19">
        <v>1121</v>
      </c>
      <c r="BG235" s="19">
        <v>301</v>
      </c>
      <c r="BH235" s="19">
        <v>897</v>
      </c>
      <c r="BI235" s="19">
        <v>2914</v>
      </c>
      <c r="BJ235" s="19">
        <v>423</v>
      </c>
      <c r="BK235" s="19">
        <v>71</v>
      </c>
      <c r="BL235" s="19">
        <v>249</v>
      </c>
      <c r="BM235" s="19">
        <v>112</v>
      </c>
      <c r="BN235" s="19">
        <v>350</v>
      </c>
      <c r="BO235" s="19">
        <v>102</v>
      </c>
      <c r="BP235" s="19">
        <v>216</v>
      </c>
      <c r="BQ235" s="19">
        <v>45</v>
      </c>
      <c r="BR235" s="19">
        <v>205</v>
      </c>
      <c r="BS235" s="19">
        <v>166</v>
      </c>
      <c r="BT235" s="19">
        <v>238</v>
      </c>
      <c r="BU235" s="19">
        <v>0</v>
      </c>
      <c r="BV235" s="19">
        <v>277</v>
      </c>
      <c r="BW235" s="19">
        <v>9</v>
      </c>
      <c r="BX235" s="19">
        <v>592</v>
      </c>
      <c r="BY235" s="19">
        <v>503</v>
      </c>
      <c r="BZ235" s="19">
        <v>179</v>
      </c>
      <c r="CA235" s="19">
        <v>9</v>
      </c>
      <c r="CB235" s="19">
        <v>528</v>
      </c>
      <c r="CC235" s="19">
        <v>334</v>
      </c>
      <c r="CD235" s="19">
        <v>735</v>
      </c>
      <c r="CE235" s="19">
        <v>369</v>
      </c>
      <c r="CF235" s="19">
        <v>36</v>
      </c>
      <c r="CG235" s="19">
        <v>276</v>
      </c>
      <c r="CH235" s="19">
        <v>0</v>
      </c>
      <c r="CI235" s="375">
        <v>0.042219842445758216</v>
      </c>
      <c r="CJ235" s="2" t="s">
        <v>351</v>
      </c>
      <c r="CK235" s="595"/>
      <c r="CL235" s="44" t="s">
        <v>102</v>
      </c>
      <c r="CN235" s="294">
        <v>235</v>
      </c>
    </row>
    <row r="236" spans="1:92" ht="12.75">
      <c r="A236" s="281" t="s">
        <v>41</v>
      </c>
      <c r="B236" s="19">
        <v>9810</v>
      </c>
      <c r="C236" s="19">
        <v>587</v>
      </c>
      <c r="D236" s="19">
        <v>120</v>
      </c>
      <c r="E236" s="19">
        <v>148</v>
      </c>
      <c r="F236" s="19">
        <v>675</v>
      </c>
      <c r="G236" s="19">
        <v>513</v>
      </c>
      <c r="H236" s="19">
        <v>1497</v>
      </c>
      <c r="I236" s="19">
        <v>2056</v>
      </c>
      <c r="J236" s="19">
        <v>337</v>
      </c>
      <c r="K236" s="19">
        <v>506</v>
      </c>
      <c r="L236" s="19">
        <v>2447</v>
      </c>
      <c r="M236" s="19">
        <v>9</v>
      </c>
      <c r="N236" s="19">
        <v>0</v>
      </c>
      <c r="O236" s="19">
        <v>915</v>
      </c>
      <c r="P236" s="19">
        <v>0</v>
      </c>
      <c r="Q236" s="52">
        <v>757</v>
      </c>
      <c r="R236" s="283">
        <v>630</v>
      </c>
      <c r="S236" s="283">
        <v>236</v>
      </c>
      <c r="T236" s="283">
        <v>75</v>
      </c>
      <c r="U236" s="283">
        <v>47</v>
      </c>
      <c r="V236" s="283">
        <v>148</v>
      </c>
      <c r="W236" s="283">
        <v>279</v>
      </c>
      <c r="X236" s="283">
        <v>118</v>
      </c>
      <c r="Y236" s="283">
        <v>666</v>
      </c>
      <c r="Z236" s="283">
        <v>224</v>
      </c>
      <c r="AA236" s="283">
        <v>601</v>
      </c>
      <c r="AB236" s="283">
        <v>1947</v>
      </c>
      <c r="AC236" s="283">
        <v>0</v>
      </c>
      <c r="AD236" s="283">
        <v>232</v>
      </c>
      <c r="AE236" s="283">
        <v>675</v>
      </c>
      <c r="AF236" s="283">
        <v>329</v>
      </c>
      <c r="AG236" s="283">
        <v>262</v>
      </c>
      <c r="AH236" s="283">
        <v>52</v>
      </c>
      <c r="AI236" s="283">
        <v>107</v>
      </c>
      <c r="AJ236" s="283">
        <v>110</v>
      </c>
      <c r="AK236" s="283">
        <v>163</v>
      </c>
      <c r="AL236" s="283">
        <v>148</v>
      </c>
      <c r="AM236" s="283">
        <v>9</v>
      </c>
      <c r="AN236" s="283">
        <v>400</v>
      </c>
      <c r="AO236" s="283">
        <v>311</v>
      </c>
      <c r="AP236" s="283">
        <v>120</v>
      </c>
      <c r="AQ236" s="283">
        <v>0</v>
      </c>
      <c r="AR236" s="283">
        <v>306</v>
      </c>
      <c r="AS236" s="283">
        <v>433</v>
      </c>
      <c r="AT236" s="283">
        <v>234</v>
      </c>
      <c r="AU236" s="283">
        <v>22</v>
      </c>
      <c r="AV236" s="345">
        <v>169</v>
      </c>
      <c r="AW236" s="19">
        <v>757</v>
      </c>
      <c r="AX236" s="19">
        <v>630</v>
      </c>
      <c r="AY236" s="19">
        <v>236</v>
      </c>
      <c r="AZ236" s="19">
        <v>75</v>
      </c>
      <c r="BA236" s="19">
        <v>47</v>
      </c>
      <c r="BB236" s="19">
        <v>148</v>
      </c>
      <c r="BC236" s="19">
        <v>279</v>
      </c>
      <c r="BD236" s="19">
        <v>286</v>
      </c>
      <c r="BE236" s="19">
        <v>118</v>
      </c>
      <c r="BF236" s="19">
        <v>666</v>
      </c>
      <c r="BG236" s="19">
        <v>224</v>
      </c>
      <c r="BH236" s="19">
        <v>601</v>
      </c>
      <c r="BI236" s="19">
        <v>1947</v>
      </c>
      <c r="BJ236" s="19">
        <v>232</v>
      </c>
      <c r="BK236" s="19">
        <v>37</v>
      </c>
      <c r="BL236" s="19">
        <v>186</v>
      </c>
      <c r="BM236" s="19">
        <v>106</v>
      </c>
      <c r="BN236" s="19">
        <v>244</v>
      </c>
      <c r="BO236" s="19">
        <v>52</v>
      </c>
      <c r="BP236" s="19">
        <v>145</v>
      </c>
      <c r="BQ236" s="19">
        <v>29</v>
      </c>
      <c r="BR236" s="19">
        <v>107</v>
      </c>
      <c r="BS236" s="19">
        <v>110</v>
      </c>
      <c r="BT236" s="19">
        <v>163</v>
      </c>
      <c r="BU236" s="19">
        <v>0</v>
      </c>
      <c r="BV236" s="19">
        <v>148</v>
      </c>
      <c r="BW236" s="19">
        <v>9</v>
      </c>
      <c r="BX236" s="19">
        <v>400</v>
      </c>
      <c r="BY236" s="19">
        <v>311</v>
      </c>
      <c r="BZ236" s="19">
        <v>120</v>
      </c>
      <c r="CA236" s="19">
        <v>0</v>
      </c>
      <c r="CB236" s="19">
        <v>306</v>
      </c>
      <c r="CC236" s="19">
        <v>233</v>
      </c>
      <c r="CD236" s="19">
        <v>433</v>
      </c>
      <c r="CE236" s="19">
        <v>234</v>
      </c>
      <c r="CF236" s="19">
        <v>22</v>
      </c>
      <c r="CG236" s="19">
        <v>169</v>
      </c>
      <c r="CH236" s="19">
        <v>0</v>
      </c>
      <c r="CI236" s="375">
        <v>0.07660897406152847</v>
      </c>
      <c r="CJ236" s="2" t="s">
        <v>351</v>
      </c>
      <c r="CK236" s="595"/>
      <c r="CL236" s="44" t="s">
        <v>102</v>
      </c>
      <c r="CN236" s="294">
        <v>236</v>
      </c>
    </row>
    <row r="237" spans="1:92" ht="12.75">
      <c r="A237" s="281" t="s">
        <v>86</v>
      </c>
      <c r="B237" s="19">
        <v>6931</v>
      </c>
      <c r="C237" s="19">
        <v>474</v>
      </c>
      <c r="D237" s="19">
        <v>93</v>
      </c>
      <c r="E237" s="19">
        <v>96</v>
      </c>
      <c r="F237" s="19">
        <v>467</v>
      </c>
      <c r="G237" s="19">
        <v>325</v>
      </c>
      <c r="H237" s="19">
        <v>1047</v>
      </c>
      <c r="I237" s="19">
        <v>1299</v>
      </c>
      <c r="J237" s="19">
        <v>240</v>
      </c>
      <c r="K237" s="19">
        <v>274</v>
      </c>
      <c r="L237" s="19">
        <v>1952</v>
      </c>
      <c r="M237" s="19">
        <v>6</v>
      </c>
      <c r="N237" s="19">
        <v>5</v>
      </c>
      <c r="O237" s="19">
        <v>653</v>
      </c>
      <c r="P237" s="19">
        <v>0</v>
      </c>
      <c r="Q237" s="52">
        <v>512</v>
      </c>
      <c r="R237" s="283">
        <v>471</v>
      </c>
      <c r="S237" s="283">
        <v>158</v>
      </c>
      <c r="T237" s="283">
        <v>54</v>
      </c>
      <c r="U237" s="283">
        <v>15</v>
      </c>
      <c r="V237" s="283">
        <v>96</v>
      </c>
      <c r="W237" s="283">
        <v>203</v>
      </c>
      <c r="X237" s="283">
        <v>81</v>
      </c>
      <c r="Y237" s="283">
        <v>413</v>
      </c>
      <c r="Z237" s="283">
        <v>160</v>
      </c>
      <c r="AA237" s="283">
        <v>355</v>
      </c>
      <c r="AB237" s="283">
        <v>1617</v>
      </c>
      <c r="AC237" s="283">
        <v>0</v>
      </c>
      <c r="AD237" s="283">
        <v>157</v>
      </c>
      <c r="AE237" s="283">
        <v>467</v>
      </c>
      <c r="AF237" s="283">
        <v>231</v>
      </c>
      <c r="AG237" s="283">
        <v>186</v>
      </c>
      <c r="AH237" s="283">
        <v>43</v>
      </c>
      <c r="AI237" s="283">
        <v>74</v>
      </c>
      <c r="AJ237" s="283">
        <v>64</v>
      </c>
      <c r="AK237" s="283">
        <v>121</v>
      </c>
      <c r="AL237" s="283">
        <v>78</v>
      </c>
      <c r="AM237" s="283">
        <v>6</v>
      </c>
      <c r="AN237" s="283">
        <v>292</v>
      </c>
      <c r="AO237" s="283">
        <v>195</v>
      </c>
      <c r="AP237" s="283">
        <v>93</v>
      </c>
      <c r="AQ237" s="283">
        <v>5</v>
      </c>
      <c r="AR237" s="283">
        <v>272</v>
      </c>
      <c r="AS237" s="283">
        <v>242</v>
      </c>
      <c r="AT237" s="283">
        <v>153</v>
      </c>
      <c r="AU237" s="283">
        <v>16</v>
      </c>
      <c r="AV237" s="345">
        <v>101</v>
      </c>
      <c r="AW237" s="19">
        <v>512</v>
      </c>
      <c r="AX237" s="19">
        <v>471</v>
      </c>
      <c r="AY237" s="19">
        <v>158</v>
      </c>
      <c r="AZ237" s="19">
        <v>54</v>
      </c>
      <c r="BA237" s="19">
        <v>15</v>
      </c>
      <c r="BB237" s="19">
        <v>96</v>
      </c>
      <c r="BC237" s="19">
        <v>203</v>
      </c>
      <c r="BD237" s="19">
        <v>166</v>
      </c>
      <c r="BE237" s="19">
        <v>81</v>
      </c>
      <c r="BF237" s="19">
        <v>413</v>
      </c>
      <c r="BG237" s="19">
        <v>160</v>
      </c>
      <c r="BH237" s="19">
        <v>355</v>
      </c>
      <c r="BI237" s="19">
        <v>1617</v>
      </c>
      <c r="BJ237" s="19">
        <v>157</v>
      </c>
      <c r="BK237" s="19">
        <v>19</v>
      </c>
      <c r="BL237" s="19">
        <v>163</v>
      </c>
      <c r="BM237" s="19">
        <v>49</v>
      </c>
      <c r="BN237" s="19">
        <v>207</v>
      </c>
      <c r="BO237" s="19">
        <v>43</v>
      </c>
      <c r="BP237" s="19">
        <v>94</v>
      </c>
      <c r="BQ237" s="19">
        <v>19</v>
      </c>
      <c r="BR237" s="19">
        <v>74</v>
      </c>
      <c r="BS237" s="19">
        <v>64</v>
      </c>
      <c r="BT237" s="19">
        <v>121</v>
      </c>
      <c r="BU237" s="19">
        <v>0</v>
      </c>
      <c r="BV237" s="19">
        <v>78</v>
      </c>
      <c r="BW237" s="19">
        <v>6</v>
      </c>
      <c r="BX237" s="19">
        <v>292</v>
      </c>
      <c r="BY237" s="19">
        <v>195</v>
      </c>
      <c r="BZ237" s="19">
        <v>93</v>
      </c>
      <c r="CA237" s="19">
        <v>5</v>
      </c>
      <c r="CB237" s="19">
        <v>272</v>
      </c>
      <c r="CC237" s="19">
        <v>167</v>
      </c>
      <c r="CD237" s="19">
        <v>242</v>
      </c>
      <c r="CE237" s="19">
        <v>153</v>
      </c>
      <c r="CF237" s="19">
        <v>16</v>
      </c>
      <c r="CG237" s="19">
        <v>101</v>
      </c>
      <c r="CH237" s="19">
        <v>0</v>
      </c>
      <c r="CI237" s="375">
        <v>0.15848437277008703</v>
      </c>
      <c r="CJ237" s="2" t="s">
        <v>351</v>
      </c>
      <c r="CK237" s="595"/>
      <c r="CL237" s="44" t="s">
        <v>102</v>
      </c>
      <c r="CN237" s="294">
        <v>237</v>
      </c>
    </row>
    <row r="238" spans="1:92" ht="12.75">
      <c r="A238" s="281" t="s">
        <v>87</v>
      </c>
      <c r="B238" s="73">
        <v>5215.8</v>
      </c>
      <c r="C238" s="73">
        <v>219.8</v>
      </c>
      <c r="D238" s="73">
        <v>48.2</v>
      </c>
      <c r="E238" s="73">
        <v>45</v>
      </c>
      <c r="F238" s="73">
        <v>388.8</v>
      </c>
      <c r="G238" s="73">
        <v>305.8</v>
      </c>
      <c r="H238" s="73">
        <v>968.2</v>
      </c>
      <c r="I238" s="73">
        <v>1070.2</v>
      </c>
      <c r="J238" s="73">
        <v>121.2</v>
      </c>
      <c r="K238" s="73">
        <v>385.4</v>
      </c>
      <c r="L238" s="73">
        <v>1374.6</v>
      </c>
      <c r="M238" s="73">
        <v>2</v>
      </c>
      <c r="N238" s="73">
        <v>6</v>
      </c>
      <c r="O238" s="73">
        <v>280.6</v>
      </c>
      <c r="P238" s="73">
        <v>0</v>
      </c>
      <c r="Q238" s="74">
        <v>447.2</v>
      </c>
      <c r="R238" s="283">
        <v>468.8</v>
      </c>
      <c r="S238" s="283">
        <v>66.8</v>
      </c>
      <c r="T238" s="283">
        <v>24.4</v>
      </c>
      <c r="U238" s="283">
        <v>21.8</v>
      </c>
      <c r="V238" s="283">
        <v>45</v>
      </c>
      <c r="W238" s="283">
        <v>79.6</v>
      </c>
      <c r="X238" s="283">
        <v>75.4</v>
      </c>
      <c r="Y238" s="283">
        <v>248.4</v>
      </c>
      <c r="Z238" s="283">
        <v>85.2</v>
      </c>
      <c r="AA238" s="283">
        <v>292.6</v>
      </c>
      <c r="AB238" s="283">
        <v>1014.4</v>
      </c>
      <c r="AC238" s="283">
        <v>0</v>
      </c>
      <c r="AD238" s="283">
        <v>188.8</v>
      </c>
      <c r="AE238" s="283">
        <v>388.8</v>
      </c>
      <c r="AF238" s="283">
        <v>246.4</v>
      </c>
      <c r="AG238" s="283">
        <v>96.8</v>
      </c>
      <c r="AH238" s="283">
        <v>37.2</v>
      </c>
      <c r="AI238" s="283">
        <v>70.8</v>
      </c>
      <c r="AJ238" s="283">
        <v>52.2</v>
      </c>
      <c r="AK238" s="283">
        <v>55</v>
      </c>
      <c r="AL238" s="283">
        <v>162.6</v>
      </c>
      <c r="AM238" s="283">
        <v>2</v>
      </c>
      <c r="AN238" s="283">
        <v>134.2</v>
      </c>
      <c r="AO238" s="283">
        <v>180.8</v>
      </c>
      <c r="AP238" s="283">
        <v>48.2</v>
      </c>
      <c r="AQ238" s="283">
        <v>6</v>
      </c>
      <c r="AR238" s="283">
        <v>89.4</v>
      </c>
      <c r="AS238" s="283">
        <v>267</v>
      </c>
      <c r="AT238" s="283">
        <v>95.2</v>
      </c>
      <c r="AU238" s="283">
        <v>20.6</v>
      </c>
      <c r="AV238" s="345">
        <v>204.2</v>
      </c>
      <c r="AW238" s="73">
        <v>447.2</v>
      </c>
      <c r="AX238" s="73">
        <v>468.8</v>
      </c>
      <c r="AY238" s="73">
        <v>66.8</v>
      </c>
      <c r="AZ238" s="73">
        <v>24.4</v>
      </c>
      <c r="BA238" s="73">
        <v>21.8</v>
      </c>
      <c r="BB238" s="73">
        <v>45</v>
      </c>
      <c r="BC238" s="73">
        <v>79.6</v>
      </c>
      <c r="BD238" s="73">
        <v>255.4</v>
      </c>
      <c r="BE238" s="73">
        <v>75.4</v>
      </c>
      <c r="BF238" s="73">
        <v>248.4</v>
      </c>
      <c r="BG238" s="73">
        <v>85.2</v>
      </c>
      <c r="BH238" s="73">
        <v>292.6</v>
      </c>
      <c r="BI238" s="73">
        <v>1014.4</v>
      </c>
      <c r="BJ238" s="73">
        <v>188.8</v>
      </c>
      <c r="BK238" s="73">
        <v>31</v>
      </c>
      <c r="BL238" s="73">
        <v>147.2</v>
      </c>
      <c r="BM238" s="73">
        <v>68.2</v>
      </c>
      <c r="BN238" s="73">
        <v>79.4</v>
      </c>
      <c r="BO238" s="73">
        <v>37.2</v>
      </c>
      <c r="BP238" s="73">
        <v>54</v>
      </c>
      <c r="BQ238" s="73">
        <v>10.2</v>
      </c>
      <c r="BR238" s="73">
        <v>70.8</v>
      </c>
      <c r="BS238" s="73">
        <v>52.2</v>
      </c>
      <c r="BT238" s="73">
        <v>55</v>
      </c>
      <c r="BU238" s="73">
        <v>0</v>
      </c>
      <c r="BV238" s="73">
        <v>162.6</v>
      </c>
      <c r="BW238" s="73">
        <v>2</v>
      </c>
      <c r="BX238" s="73">
        <v>134.2</v>
      </c>
      <c r="BY238" s="73">
        <v>180.8</v>
      </c>
      <c r="BZ238" s="73">
        <v>48.2</v>
      </c>
      <c r="CA238" s="73">
        <v>6</v>
      </c>
      <c r="CB238" s="73">
        <v>89.4</v>
      </c>
      <c r="CC238" s="73">
        <v>86.6</v>
      </c>
      <c r="CD238" s="73">
        <v>267</v>
      </c>
      <c r="CE238" s="73">
        <v>95.2</v>
      </c>
      <c r="CF238" s="73">
        <v>20.6</v>
      </c>
      <c r="CG238" s="73">
        <v>204.2</v>
      </c>
      <c r="CH238" s="73">
        <v>0</v>
      </c>
      <c r="CI238" s="375">
        <v>0.0030316873624319945</v>
      </c>
      <c r="CJ238" s="2" t="s">
        <v>351</v>
      </c>
      <c r="CK238" s="595"/>
      <c r="CL238" s="44" t="s">
        <v>102</v>
      </c>
      <c r="CN238" s="294">
        <v>238</v>
      </c>
    </row>
    <row r="239" spans="1:92" ht="12.75">
      <c r="A239" s="281" t="s">
        <v>88</v>
      </c>
      <c r="B239" s="73">
        <v>20863.2</v>
      </c>
      <c r="C239" s="73">
        <v>879.2</v>
      </c>
      <c r="D239" s="73">
        <v>192.8</v>
      </c>
      <c r="E239" s="73">
        <v>180</v>
      </c>
      <c r="F239" s="73">
        <v>1555.2</v>
      </c>
      <c r="G239" s="73">
        <v>1223.2</v>
      </c>
      <c r="H239" s="73">
        <v>3872.8</v>
      </c>
      <c r="I239" s="73">
        <v>4280.8</v>
      </c>
      <c r="J239" s="73">
        <v>484.8</v>
      </c>
      <c r="K239" s="73">
        <v>1541.6</v>
      </c>
      <c r="L239" s="73">
        <v>5498.4</v>
      </c>
      <c r="M239" s="73">
        <v>8</v>
      </c>
      <c r="N239" s="73">
        <v>24</v>
      </c>
      <c r="O239" s="73">
        <v>1122.4</v>
      </c>
      <c r="P239" s="73">
        <v>0</v>
      </c>
      <c r="Q239" s="74">
        <v>1788.8</v>
      </c>
      <c r="R239" s="283">
        <v>1875.2</v>
      </c>
      <c r="S239" s="283">
        <v>267.2</v>
      </c>
      <c r="T239" s="283">
        <v>97.6</v>
      </c>
      <c r="U239" s="283">
        <v>87.2</v>
      </c>
      <c r="V239" s="283">
        <v>180</v>
      </c>
      <c r="W239" s="283">
        <v>318.4</v>
      </c>
      <c r="X239" s="283">
        <v>301.6</v>
      </c>
      <c r="Y239" s="283">
        <v>993.6</v>
      </c>
      <c r="Z239" s="283">
        <v>340.8</v>
      </c>
      <c r="AA239" s="283">
        <v>1170.4</v>
      </c>
      <c r="AB239" s="283">
        <v>4057.6</v>
      </c>
      <c r="AC239" s="283">
        <v>0</v>
      </c>
      <c r="AD239" s="283">
        <v>755.2</v>
      </c>
      <c r="AE239" s="283">
        <v>1555.2</v>
      </c>
      <c r="AF239" s="283">
        <v>985.6</v>
      </c>
      <c r="AG239" s="283">
        <v>387.2</v>
      </c>
      <c r="AH239" s="283">
        <v>148.8</v>
      </c>
      <c r="AI239" s="283">
        <v>283.2</v>
      </c>
      <c r="AJ239" s="283">
        <v>208.8</v>
      </c>
      <c r="AK239" s="283">
        <v>220</v>
      </c>
      <c r="AL239" s="283">
        <v>650.4</v>
      </c>
      <c r="AM239" s="283">
        <v>8</v>
      </c>
      <c r="AN239" s="283">
        <v>536.8</v>
      </c>
      <c r="AO239" s="283">
        <v>723.2</v>
      </c>
      <c r="AP239" s="283">
        <v>192.8</v>
      </c>
      <c r="AQ239" s="283">
        <v>24</v>
      </c>
      <c r="AR239" s="283">
        <v>357.6</v>
      </c>
      <c r="AS239" s="283">
        <v>1068</v>
      </c>
      <c r="AT239" s="283">
        <v>380.8</v>
      </c>
      <c r="AU239" s="283">
        <v>82.4</v>
      </c>
      <c r="AV239" s="345">
        <v>816.8</v>
      </c>
      <c r="AW239" s="73">
        <v>1788.8</v>
      </c>
      <c r="AX239" s="73">
        <v>1875.2</v>
      </c>
      <c r="AY239" s="73">
        <v>267.2</v>
      </c>
      <c r="AZ239" s="73">
        <v>97.6</v>
      </c>
      <c r="BA239" s="73">
        <v>87.2</v>
      </c>
      <c r="BB239" s="73">
        <v>180</v>
      </c>
      <c r="BC239" s="73">
        <v>318.4</v>
      </c>
      <c r="BD239" s="73">
        <v>1021.6</v>
      </c>
      <c r="BE239" s="73">
        <v>301.6</v>
      </c>
      <c r="BF239" s="73">
        <v>993.6</v>
      </c>
      <c r="BG239" s="73">
        <v>340.8</v>
      </c>
      <c r="BH239" s="73">
        <v>1170.4</v>
      </c>
      <c r="BI239" s="73">
        <v>4057.6</v>
      </c>
      <c r="BJ239" s="73">
        <v>755.2</v>
      </c>
      <c r="BK239" s="73">
        <v>124</v>
      </c>
      <c r="BL239" s="73">
        <v>588.8</v>
      </c>
      <c r="BM239" s="73">
        <v>272.8</v>
      </c>
      <c r="BN239" s="73">
        <v>317.6</v>
      </c>
      <c r="BO239" s="73">
        <v>148.8</v>
      </c>
      <c r="BP239" s="73">
        <v>216</v>
      </c>
      <c r="BQ239" s="73">
        <v>40.8</v>
      </c>
      <c r="BR239" s="73">
        <v>283.2</v>
      </c>
      <c r="BS239" s="73">
        <v>208.8</v>
      </c>
      <c r="BT239" s="73">
        <v>220</v>
      </c>
      <c r="BU239" s="73">
        <v>0</v>
      </c>
      <c r="BV239" s="73">
        <v>650.4</v>
      </c>
      <c r="BW239" s="73">
        <v>8</v>
      </c>
      <c r="BX239" s="73">
        <v>536.8</v>
      </c>
      <c r="BY239" s="73">
        <v>723.2</v>
      </c>
      <c r="BZ239" s="73">
        <v>192.8</v>
      </c>
      <c r="CA239" s="73">
        <v>24</v>
      </c>
      <c r="CB239" s="73">
        <v>357.6</v>
      </c>
      <c r="CC239" s="73">
        <v>346.4</v>
      </c>
      <c r="CD239" s="73">
        <v>1068</v>
      </c>
      <c r="CE239" s="73">
        <v>380.8</v>
      </c>
      <c r="CF239" s="73">
        <v>82.4</v>
      </c>
      <c r="CG239" s="73">
        <v>816.8</v>
      </c>
      <c r="CH239" s="73">
        <v>0</v>
      </c>
      <c r="CI239" s="375">
        <v>0.0001198394151836539</v>
      </c>
      <c r="CJ239" s="2" t="s">
        <v>351</v>
      </c>
      <c r="CK239" s="595"/>
      <c r="CL239" s="44" t="s">
        <v>102</v>
      </c>
      <c r="CN239" s="294">
        <v>239</v>
      </c>
    </row>
    <row r="240" spans="1:92" ht="12.75">
      <c r="A240" s="281" t="s">
        <v>89</v>
      </c>
      <c r="B240" s="73">
        <v>27111</v>
      </c>
      <c r="C240" s="73">
        <v>1285</v>
      </c>
      <c r="D240" s="73">
        <v>245</v>
      </c>
      <c r="E240" s="73">
        <v>223</v>
      </c>
      <c r="F240" s="73">
        <v>1869</v>
      </c>
      <c r="G240" s="73">
        <v>1659</v>
      </c>
      <c r="H240" s="73">
        <v>4715</v>
      </c>
      <c r="I240" s="73">
        <v>6039</v>
      </c>
      <c r="J240" s="73">
        <v>705</v>
      </c>
      <c r="K240" s="73">
        <v>2098</v>
      </c>
      <c r="L240" s="73">
        <v>6634</v>
      </c>
      <c r="M240" s="73">
        <v>17</v>
      </c>
      <c r="N240" s="73">
        <v>37</v>
      </c>
      <c r="O240" s="73">
        <v>1585</v>
      </c>
      <c r="P240" s="73">
        <v>0</v>
      </c>
      <c r="Q240" s="74">
        <v>2159</v>
      </c>
      <c r="R240" s="283">
        <v>2361</v>
      </c>
      <c r="S240" s="283">
        <v>424</v>
      </c>
      <c r="T240" s="283">
        <v>184</v>
      </c>
      <c r="U240" s="283">
        <v>151</v>
      </c>
      <c r="V240" s="283">
        <v>223</v>
      </c>
      <c r="W240" s="283">
        <v>409</v>
      </c>
      <c r="X240" s="283">
        <v>432</v>
      </c>
      <c r="Y240" s="283">
        <v>1487</v>
      </c>
      <c r="Z240" s="283">
        <v>505</v>
      </c>
      <c r="AA240" s="283">
        <v>1769</v>
      </c>
      <c r="AB240" s="283">
        <v>4558</v>
      </c>
      <c r="AC240" s="283">
        <v>0</v>
      </c>
      <c r="AD240" s="283">
        <v>907</v>
      </c>
      <c r="AE240" s="283">
        <v>1869</v>
      </c>
      <c r="AF240" s="283">
        <v>1176</v>
      </c>
      <c r="AG240" s="283">
        <v>521</v>
      </c>
      <c r="AH240" s="283">
        <v>202</v>
      </c>
      <c r="AI240" s="283">
        <v>434</v>
      </c>
      <c r="AJ240" s="283">
        <v>195</v>
      </c>
      <c r="AK240" s="283">
        <v>290</v>
      </c>
      <c r="AL240" s="283">
        <v>949</v>
      </c>
      <c r="AM240" s="283">
        <v>17</v>
      </c>
      <c r="AN240" s="283">
        <v>752</v>
      </c>
      <c r="AO240" s="283">
        <v>1057</v>
      </c>
      <c r="AP240" s="283">
        <v>245</v>
      </c>
      <c r="AQ240" s="283">
        <v>37</v>
      </c>
      <c r="AR240" s="283">
        <v>563</v>
      </c>
      <c r="AS240" s="283">
        <v>1378</v>
      </c>
      <c r="AT240" s="283">
        <v>601</v>
      </c>
      <c r="AU240" s="283">
        <v>119</v>
      </c>
      <c r="AV240" s="345">
        <v>1137</v>
      </c>
      <c r="AW240" s="73">
        <v>2159</v>
      </c>
      <c r="AX240" s="73">
        <v>2361</v>
      </c>
      <c r="AY240" s="73">
        <v>424</v>
      </c>
      <c r="AZ240" s="73">
        <v>184</v>
      </c>
      <c r="BA240" s="73">
        <v>151</v>
      </c>
      <c r="BB240" s="73">
        <v>223</v>
      </c>
      <c r="BC240" s="73">
        <v>409</v>
      </c>
      <c r="BD240" s="73">
        <v>1164</v>
      </c>
      <c r="BE240" s="73">
        <v>432</v>
      </c>
      <c r="BF240" s="73">
        <v>1487</v>
      </c>
      <c r="BG240" s="73">
        <v>505</v>
      </c>
      <c r="BH240" s="73">
        <v>1769</v>
      </c>
      <c r="BI240" s="73">
        <v>4558</v>
      </c>
      <c r="BJ240" s="73">
        <v>907</v>
      </c>
      <c r="BK240" s="73">
        <v>172</v>
      </c>
      <c r="BL240" s="73">
        <v>665</v>
      </c>
      <c r="BM240" s="73">
        <v>339</v>
      </c>
      <c r="BN240" s="73">
        <v>460</v>
      </c>
      <c r="BO240" s="73">
        <v>202</v>
      </c>
      <c r="BP240" s="73">
        <v>245</v>
      </c>
      <c r="BQ240" s="73">
        <v>65</v>
      </c>
      <c r="BR240" s="73">
        <v>434</v>
      </c>
      <c r="BS240" s="73">
        <v>195</v>
      </c>
      <c r="BT240" s="73">
        <v>290</v>
      </c>
      <c r="BU240" s="73">
        <v>0</v>
      </c>
      <c r="BV240" s="73">
        <v>949</v>
      </c>
      <c r="BW240" s="73">
        <v>17</v>
      </c>
      <c r="BX240" s="73">
        <v>752</v>
      </c>
      <c r="BY240" s="73">
        <v>1057</v>
      </c>
      <c r="BZ240" s="73">
        <v>245</v>
      </c>
      <c r="CA240" s="73">
        <v>37</v>
      </c>
      <c r="CB240" s="73">
        <v>563</v>
      </c>
      <c r="CC240" s="73">
        <v>456</v>
      </c>
      <c r="CD240" s="73">
        <v>1378</v>
      </c>
      <c r="CE240" s="73">
        <v>601</v>
      </c>
      <c r="CF240" s="73">
        <v>119</v>
      </c>
      <c r="CG240" s="73">
        <v>1137</v>
      </c>
      <c r="CH240" s="73">
        <v>0</v>
      </c>
      <c r="CI240" s="375">
        <v>5.891970716905538E-05</v>
      </c>
      <c r="CJ240" s="2" t="s">
        <v>351</v>
      </c>
      <c r="CK240" s="595"/>
      <c r="CL240" s="44" t="s">
        <v>102</v>
      </c>
      <c r="CN240" s="294">
        <v>240</v>
      </c>
    </row>
    <row r="241" spans="1:92" ht="12.75">
      <c r="A241" s="281" t="s">
        <v>90</v>
      </c>
      <c r="B241" s="73">
        <v>30272.5</v>
      </c>
      <c r="C241" s="73">
        <v>1464.1666666666667</v>
      </c>
      <c r="D241" s="73">
        <v>271.6666666666667</v>
      </c>
      <c r="E241" s="73">
        <v>294.16666666666663</v>
      </c>
      <c r="F241" s="73">
        <v>2002.5</v>
      </c>
      <c r="G241" s="73">
        <v>1955.8333333333335</v>
      </c>
      <c r="H241" s="73">
        <v>5084.166666666667</v>
      </c>
      <c r="I241" s="73">
        <v>6680.833333333333</v>
      </c>
      <c r="J241" s="73">
        <v>782.5</v>
      </c>
      <c r="K241" s="73">
        <v>2406.6666666666674</v>
      </c>
      <c r="L241" s="73">
        <v>7310.833333333332</v>
      </c>
      <c r="M241" s="73">
        <v>13.333333333333334</v>
      </c>
      <c r="N241" s="73">
        <v>35.833333333333336</v>
      </c>
      <c r="O241" s="73">
        <v>1970</v>
      </c>
      <c r="P241" s="73">
        <v>0</v>
      </c>
      <c r="Q241" s="74">
        <v>2210</v>
      </c>
      <c r="R241" s="283">
        <v>2565.833333333334</v>
      </c>
      <c r="S241" s="283">
        <v>486.66666666666663</v>
      </c>
      <c r="T241" s="283">
        <v>223.33333333333334</v>
      </c>
      <c r="U241" s="283">
        <v>156.66666666666666</v>
      </c>
      <c r="V241" s="283">
        <v>294.16666666666663</v>
      </c>
      <c r="W241" s="283">
        <v>569.1666666666667</v>
      </c>
      <c r="X241" s="283">
        <v>462.5</v>
      </c>
      <c r="Y241" s="283">
        <v>1755.833333333334</v>
      </c>
      <c r="Z241" s="283">
        <v>607.5</v>
      </c>
      <c r="AA241" s="283">
        <v>1851.6666666666663</v>
      </c>
      <c r="AB241" s="283">
        <v>5130.833333333334</v>
      </c>
      <c r="AC241" s="283">
        <v>0</v>
      </c>
      <c r="AD241" s="283">
        <v>968.3333333333334</v>
      </c>
      <c r="AE241" s="283">
        <v>2002.5</v>
      </c>
      <c r="AF241" s="283">
        <v>1145</v>
      </c>
      <c r="AG241" s="283">
        <v>559.1666666666666</v>
      </c>
      <c r="AH241" s="283">
        <v>263.3333333333333</v>
      </c>
      <c r="AI241" s="283">
        <v>435</v>
      </c>
      <c r="AJ241" s="283">
        <v>308.33333333333337</v>
      </c>
      <c r="AK241" s="283">
        <v>359.16666666666663</v>
      </c>
      <c r="AL241" s="283">
        <v>1049.166666666667</v>
      </c>
      <c r="AM241" s="283">
        <v>13.333333333333334</v>
      </c>
      <c r="AN241" s="283">
        <v>914.1666666666667</v>
      </c>
      <c r="AO241" s="283">
        <v>1255.8333333333335</v>
      </c>
      <c r="AP241" s="283">
        <v>271.6666666666667</v>
      </c>
      <c r="AQ241" s="283">
        <v>35.833333333333336</v>
      </c>
      <c r="AR241" s="283">
        <v>642.5</v>
      </c>
      <c r="AS241" s="283">
        <v>1620.833333333333</v>
      </c>
      <c r="AT241" s="283">
        <v>830.8333333333335</v>
      </c>
      <c r="AU241" s="283">
        <v>145.83333333333334</v>
      </c>
      <c r="AV241" s="345">
        <v>1137.5</v>
      </c>
      <c r="AW241" s="73">
        <v>2210</v>
      </c>
      <c r="AX241" s="73">
        <v>2565.833333333334</v>
      </c>
      <c r="AY241" s="73">
        <v>486.66666666666663</v>
      </c>
      <c r="AZ241" s="73">
        <v>223.33333333333334</v>
      </c>
      <c r="BA241" s="73">
        <v>156.66666666666666</v>
      </c>
      <c r="BB241" s="73">
        <v>294.16666666666663</v>
      </c>
      <c r="BC241" s="73">
        <v>569.1666666666667</v>
      </c>
      <c r="BD241" s="73">
        <v>1201.6666666666667</v>
      </c>
      <c r="BE241" s="73">
        <v>462.5</v>
      </c>
      <c r="BF241" s="73">
        <v>1755.833333333334</v>
      </c>
      <c r="BG241" s="73">
        <v>607.5</v>
      </c>
      <c r="BH241" s="73">
        <v>1851.6666666666663</v>
      </c>
      <c r="BI241" s="73">
        <v>5130.833333333334</v>
      </c>
      <c r="BJ241" s="73">
        <v>968.3333333333334</v>
      </c>
      <c r="BK241" s="73">
        <v>185</v>
      </c>
      <c r="BL241" s="73">
        <v>605.8333333333333</v>
      </c>
      <c r="BM241" s="73">
        <v>354.16666666666674</v>
      </c>
      <c r="BN241" s="73">
        <v>520</v>
      </c>
      <c r="BO241" s="73">
        <v>263.3333333333333</v>
      </c>
      <c r="BP241" s="73">
        <v>280.8333333333333</v>
      </c>
      <c r="BQ241" s="73">
        <v>63.33333333333334</v>
      </c>
      <c r="BR241" s="73">
        <v>435</v>
      </c>
      <c r="BS241" s="73">
        <v>308.33333333333337</v>
      </c>
      <c r="BT241" s="73">
        <v>359.16666666666663</v>
      </c>
      <c r="BU241" s="73">
        <v>0</v>
      </c>
      <c r="BV241" s="73">
        <v>1049.166666666667</v>
      </c>
      <c r="BW241" s="73">
        <v>13.333333333333334</v>
      </c>
      <c r="BX241" s="73">
        <v>914.1666666666667</v>
      </c>
      <c r="BY241" s="73">
        <v>1255.8333333333335</v>
      </c>
      <c r="BZ241" s="73">
        <v>271.6666666666667</v>
      </c>
      <c r="CA241" s="73">
        <v>35.833333333333336</v>
      </c>
      <c r="CB241" s="73">
        <v>642.5</v>
      </c>
      <c r="CC241" s="73">
        <v>495.83333333333326</v>
      </c>
      <c r="CD241" s="73">
        <v>1620.833333333333</v>
      </c>
      <c r="CE241" s="73">
        <v>830.8333333333335</v>
      </c>
      <c r="CF241" s="73">
        <v>145.83333333333334</v>
      </c>
      <c r="CG241" s="73">
        <v>1137.5</v>
      </c>
      <c r="CH241" s="73">
        <v>0</v>
      </c>
      <c r="CI241" s="375">
        <v>8.512142899235873E-05</v>
      </c>
      <c r="CJ241" s="2" t="s">
        <v>351</v>
      </c>
      <c r="CK241" s="595"/>
      <c r="CL241" s="44" t="s">
        <v>102</v>
      </c>
      <c r="CN241" s="294">
        <v>241</v>
      </c>
    </row>
    <row r="242" spans="1:92" ht="12.75">
      <c r="A242" s="281" t="s">
        <v>42</v>
      </c>
      <c r="B242" s="19">
        <v>34072.5</v>
      </c>
      <c r="C242" s="19">
        <v>1480.8333333333333</v>
      </c>
      <c r="D242" s="19">
        <v>252.33333333333334</v>
      </c>
      <c r="E242" s="19">
        <v>309.83333333333337</v>
      </c>
      <c r="F242" s="19">
        <v>2853.5</v>
      </c>
      <c r="G242" s="19">
        <v>2399.166666666666</v>
      </c>
      <c r="H242" s="19">
        <v>5562.833333333332</v>
      </c>
      <c r="I242" s="19">
        <v>7084.166666666667</v>
      </c>
      <c r="J242" s="19">
        <v>714.5</v>
      </c>
      <c r="K242" s="19">
        <v>2491.3333333333326</v>
      </c>
      <c r="L242" s="19">
        <v>8638.166666666668</v>
      </c>
      <c r="M242" s="19">
        <v>20.666666666666668</v>
      </c>
      <c r="N242" s="19">
        <v>20.166666666666664</v>
      </c>
      <c r="O242" s="19">
        <v>2245</v>
      </c>
      <c r="P242" s="19">
        <v>0</v>
      </c>
      <c r="Q242" s="52">
        <v>2740</v>
      </c>
      <c r="R242" s="283">
        <v>2447.1666666666665</v>
      </c>
      <c r="S242" s="283">
        <v>501.33333333333337</v>
      </c>
      <c r="T242" s="283">
        <v>205.66666666666666</v>
      </c>
      <c r="U242" s="283">
        <v>160.33333333333334</v>
      </c>
      <c r="V242" s="283">
        <v>309.83333333333337</v>
      </c>
      <c r="W242" s="283">
        <v>744.8333333333335</v>
      </c>
      <c r="X242" s="283">
        <v>515.5</v>
      </c>
      <c r="Y242" s="283">
        <v>1755.166666666666</v>
      </c>
      <c r="Z242" s="283">
        <v>553.5</v>
      </c>
      <c r="AA242" s="283">
        <v>1870.3333333333335</v>
      </c>
      <c r="AB242" s="283">
        <v>6585.166666666668</v>
      </c>
      <c r="AC242" s="283">
        <v>0</v>
      </c>
      <c r="AD242" s="283">
        <v>905.6666666666666</v>
      </c>
      <c r="AE242" s="283">
        <v>2853.5</v>
      </c>
      <c r="AF242" s="283">
        <v>1473</v>
      </c>
      <c r="AG242" s="283">
        <v>508.83333333333337</v>
      </c>
      <c r="AH242" s="283">
        <v>251.66666666666669</v>
      </c>
      <c r="AI242" s="283">
        <v>424</v>
      </c>
      <c r="AJ242" s="283">
        <v>375.6666666666667</v>
      </c>
      <c r="AK242" s="283">
        <v>314.8333333333333</v>
      </c>
      <c r="AL242" s="283">
        <v>1042.833333333333</v>
      </c>
      <c r="AM242" s="283">
        <v>20.666666666666668</v>
      </c>
      <c r="AN242" s="283">
        <v>998.8333333333331</v>
      </c>
      <c r="AO242" s="283">
        <v>1312.1666666666667</v>
      </c>
      <c r="AP242" s="283">
        <v>252.33333333333334</v>
      </c>
      <c r="AQ242" s="283">
        <v>20.166666666666664</v>
      </c>
      <c r="AR242" s="283">
        <v>650.5</v>
      </c>
      <c r="AS242" s="283">
        <v>1726.166666666667</v>
      </c>
      <c r="AT242" s="283">
        <v>1333.1666666666665</v>
      </c>
      <c r="AU242" s="283">
        <v>144.16666666666666</v>
      </c>
      <c r="AV242" s="345">
        <v>1075.5</v>
      </c>
      <c r="AW242" s="19">
        <v>2740</v>
      </c>
      <c r="AX242" s="19">
        <v>2447.1666666666665</v>
      </c>
      <c r="AY242" s="19">
        <v>501.33333333333337</v>
      </c>
      <c r="AZ242" s="19">
        <v>205.66666666666666</v>
      </c>
      <c r="BA242" s="19">
        <v>160.33333333333334</v>
      </c>
      <c r="BB242" s="19">
        <v>309.83333333333337</v>
      </c>
      <c r="BC242" s="19">
        <v>744.8333333333335</v>
      </c>
      <c r="BD242" s="19">
        <v>1056.3333333333335</v>
      </c>
      <c r="BE242" s="19">
        <v>515.5</v>
      </c>
      <c r="BF242" s="19">
        <v>1755.166666666666</v>
      </c>
      <c r="BG242" s="19">
        <v>553.5</v>
      </c>
      <c r="BH242" s="19">
        <v>1870.3333333333335</v>
      </c>
      <c r="BI242" s="19">
        <v>6585.166666666668</v>
      </c>
      <c r="BJ242" s="19">
        <v>905.6666666666666</v>
      </c>
      <c r="BK242" s="19">
        <v>207</v>
      </c>
      <c r="BL242" s="19">
        <v>914.1666666666666</v>
      </c>
      <c r="BM242" s="19">
        <v>351.83333333333326</v>
      </c>
      <c r="BN242" s="19">
        <v>1530</v>
      </c>
      <c r="BO242" s="19">
        <v>251.66666666666669</v>
      </c>
      <c r="BP242" s="19">
        <v>267.16666666666663</v>
      </c>
      <c r="BQ242" s="19">
        <v>58.666666666666664</v>
      </c>
      <c r="BR242" s="19">
        <v>424</v>
      </c>
      <c r="BS242" s="19">
        <v>375.6666666666667</v>
      </c>
      <c r="BT242" s="19">
        <v>314.8333333333333</v>
      </c>
      <c r="BU242" s="19">
        <v>0</v>
      </c>
      <c r="BV242" s="19">
        <v>1042.833333333333</v>
      </c>
      <c r="BW242" s="19">
        <v>20.666666666666668</v>
      </c>
      <c r="BX242" s="19">
        <v>998.8333333333331</v>
      </c>
      <c r="BY242" s="19">
        <v>1312.1666666666667</v>
      </c>
      <c r="BZ242" s="19">
        <v>252.33333333333334</v>
      </c>
      <c r="CA242" s="19">
        <v>20.166666666666664</v>
      </c>
      <c r="CB242" s="19">
        <v>650.5</v>
      </c>
      <c r="CC242" s="19">
        <v>450.1666666666667</v>
      </c>
      <c r="CD242" s="19">
        <v>1726.166666666667</v>
      </c>
      <c r="CE242" s="19">
        <v>1333.1666666666665</v>
      </c>
      <c r="CF242" s="19">
        <v>144.16666666666666</v>
      </c>
      <c r="CG242" s="19">
        <v>1075.5</v>
      </c>
      <c r="CH242" s="19">
        <v>0</v>
      </c>
      <c r="CI242" s="375">
        <v>0.00019095489768513384</v>
      </c>
      <c r="CJ242" s="2" t="s">
        <v>351</v>
      </c>
      <c r="CK242" s="595"/>
      <c r="CL242" s="44" t="s">
        <v>102</v>
      </c>
      <c r="CN242" s="294">
        <v>242</v>
      </c>
    </row>
    <row r="243" spans="1:92" ht="12.75">
      <c r="A243" s="281" t="s">
        <v>43</v>
      </c>
      <c r="B243" s="19">
        <v>35675</v>
      </c>
      <c r="C243" s="19">
        <v>1215</v>
      </c>
      <c r="D243" s="19">
        <v>176</v>
      </c>
      <c r="E243" s="19">
        <v>222</v>
      </c>
      <c r="F243" s="19">
        <v>3810</v>
      </c>
      <c r="G243" s="19">
        <v>1918</v>
      </c>
      <c r="H243" s="19">
        <v>5920</v>
      </c>
      <c r="I243" s="19">
        <v>6487</v>
      </c>
      <c r="J243" s="19">
        <v>584</v>
      </c>
      <c r="K243" s="19">
        <v>1979</v>
      </c>
      <c r="L243" s="19">
        <v>11310</v>
      </c>
      <c r="M243" s="19">
        <v>6</v>
      </c>
      <c r="N243" s="19">
        <v>7</v>
      </c>
      <c r="O243" s="19">
        <v>2041</v>
      </c>
      <c r="P243" s="19">
        <v>0</v>
      </c>
      <c r="Q243" s="52">
        <v>3667</v>
      </c>
      <c r="R243" s="283">
        <v>1910</v>
      </c>
      <c r="S243" s="283">
        <v>355</v>
      </c>
      <c r="T243" s="283">
        <v>161</v>
      </c>
      <c r="U243" s="283">
        <v>123</v>
      </c>
      <c r="V243" s="283">
        <v>222</v>
      </c>
      <c r="W243" s="283">
        <v>635</v>
      </c>
      <c r="X243" s="283">
        <v>448</v>
      </c>
      <c r="Y243" s="283">
        <v>1323</v>
      </c>
      <c r="Z243" s="283">
        <v>343</v>
      </c>
      <c r="AA243" s="283">
        <v>1375</v>
      </c>
      <c r="AB243" s="283">
        <v>9814</v>
      </c>
      <c r="AC243" s="283">
        <v>0</v>
      </c>
      <c r="AD243" s="283">
        <v>725</v>
      </c>
      <c r="AE243" s="283">
        <v>3810</v>
      </c>
      <c r="AF243" s="283">
        <v>2173</v>
      </c>
      <c r="AG243" s="283">
        <v>423</v>
      </c>
      <c r="AH243" s="283">
        <v>159</v>
      </c>
      <c r="AI243" s="283">
        <v>353</v>
      </c>
      <c r="AJ243" s="283">
        <v>343</v>
      </c>
      <c r="AK243" s="283">
        <v>243</v>
      </c>
      <c r="AL243" s="283">
        <v>869</v>
      </c>
      <c r="AM243" s="283">
        <v>6</v>
      </c>
      <c r="AN243" s="283">
        <v>1051</v>
      </c>
      <c r="AO243" s="283">
        <v>1123</v>
      </c>
      <c r="AP243" s="283">
        <v>176</v>
      </c>
      <c r="AQ243" s="283">
        <v>7</v>
      </c>
      <c r="AR243" s="283">
        <v>524</v>
      </c>
      <c r="AS243" s="283">
        <v>1328</v>
      </c>
      <c r="AT243" s="283">
        <v>1070</v>
      </c>
      <c r="AU243" s="283">
        <v>116</v>
      </c>
      <c r="AV243" s="345">
        <v>800</v>
      </c>
      <c r="AW243" s="19">
        <v>3667</v>
      </c>
      <c r="AX243" s="19">
        <v>1910</v>
      </c>
      <c r="AY243" s="19">
        <v>355</v>
      </c>
      <c r="AZ243" s="19">
        <v>161</v>
      </c>
      <c r="BA243" s="19">
        <v>123</v>
      </c>
      <c r="BB243" s="19">
        <v>222</v>
      </c>
      <c r="BC243" s="19">
        <v>635</v>
      </c>
      <c r="BD243" s="19">
        <v>982</v>
      </c>
      <c r="BE243" s="19">
        <v>448</v>
      </c>
      <c r="BF243" s="19">
        <v>1323</v>
      </c>
      <c r="BG243" s="19">
        <v>343</v>
      </c>
      <c r="BH243" s="19">
        <v>1375</v>
      </c>
      <c r="BI243" s="19">
        <v>9814</v>
      </c>
      <c r="BJ243" s="19">
        <v>725</v>
      </c>
      <c r="BK243" s="19">
        <v>161</v>
      </c>
      <c r="BL243" s="19">
        <v>1696</v>
      </c>
      <c r="BM243" s="19">
        <v>316</v>
      </c>
      <c r="BN243" s="19">
        <v>2541</v>
      </c>
      <c r="BO243" s="19">
        <v>159</v>
      </c>
      <c r="BP243" s="19">
        <v>287</v>
      </c>
      <c r="BQ243" s="19">
        <v>58</v>
      </c>
      <c r="BR243" s="19">
        <v>353</v>
      </c>
      <c r="BS243" s="19">
        <v>343</v>
      </c>
      <c r="BT243" s="19">
        <v>243</v>
      </c>
      <c r="BU243" s="19">
        <v>0</v>
      </c>
      <c r="BV243" s="19">
        <v>869</v>
      </c>
      <c r="BW243" s="19">
        <v>6</v>
      </c>
      <c r="BX243" s="19">
        <v>1051</v>
      </c>
      <c r="BY243" s="19">
        <v>1123</v>
      </c>
      <c r="BZ243" s="19">
        <v>176</v>
      </c>
      <c r="CA243" s="19">
        <v>7</v>
      </c>
      <c r="CB243" s="19">
        <v>524</v>
      </c>
      <c r="CC243" s="19">
        <v>365</v>
      </c>
      <c r="CD243" s="19">
        <v>1328</v>
      </c>
      <c r="CE243" s="19">
        <v>1070</v>
      </c>
      <c r="CF243" s="19">
        <v>116</v>
      </c>
      <c r="CG243" s="19">
        <v>800</v>
      </c>
      <c r="CH243" s="19">
        <v>0</v>
      </c>
      <c r="CI243" s="375">
        <v>0.00013680460139302772</v>
      </c>
      <c r="CJ243" s="2" t="s">
        <v>351</v>
      </c>
      <c r="CK243" s="595"/>
      <c r="CL243" s="44" t="s">
        <v>102</v>
      </c>
      <c r="CN243" s="294">
        <v>243</v>
      </c>
    </row>
    <row r="244" spans="1:92" ht="12.75">
      <c r="A244" s="281" t="s">
        <v>44</v>
      </c>
      <c r="B244" s="19">
        <v>29909</v>
      </c>
      <c r="C244" s="19">
        <v>1080</v>
      </c>
      <c r="D244" s="19">
        <v>216</v>
      </c>
      <c r="E244" s="19">
        <v>176</v>
      </c>
      <c r="F244" s="19">
        <v>1921</v>
      </c>
      <c r="G244" s="19">
        <v>1372</v>
      </c>
      <c r="H244" s="19">
        <v>5271</v>
      </c>
      <c r="I244" s="19">
        <v>5641</v>
      </c>
      <c r="J244" s="19">
        <v>512</v>
      </c>
      <c r="K244" s="19">
        <v>1787</v>
      </c>
      <c r="L244" s="19">
        <v>10405</v>
      </c>
      <c r="M244" s="19">
        <v>15</v>
      </c>
      <c r="N244" s="19">
        <v>17</v>
      </c>
      <c r="O244" s="19">
        <v>1496</v>
      </c>
      <c r="P244" s="19">
        <v>0</v>
      </c>
      <c r="Q244" s="52">
        <v>3207</v>
      </c>
      <c r="R244" s="283">
        <v>1772</v>
      </c>
      <c r="S244" s="283">
        <v>217</v>
      </c>
      <c r="T244" s="283">
        <v>110</v>
      </c>
      <c r="U244" s="283">
        <v>126</v>
      </c>
      <c r="V244" s="283">
        <v>176</v>
      </c>
      <c r="W244" s="283">
        <v>485</v>
      </c>
      <c r="X244" s="283">
        <v>389</v>
      </c>
      <c r="Y244" s="283">
        <v>1121</v>
      </c>
      <c r="Z244" s="283">
        <v>234</v>
      </c>
      <c r="AA244" s="283">
        <v>1113</v>
      </c>
      <c r="AB244" s="283">
        <v>9145</v>
      </c>
      <c r="AC244" s="283">
        <v>0</v>
      </c>
      <c r="AD244" s="283">
        <v>804</v>
      </c>
      <c r="AE244" s="283">
        <v>1921</v>
      </c>
      <c r="AF244" s="283">
        <v>2187</v>
      </c>
      <c r="AG244" s="283">
        <v>402</v>
      </c>
      <c r="AH244" s="283">
        <v>125</v>
      </c>
      <c r="AI244" s="283">
        <v>298</v>
      </c>
      <c r="AJ244" s="283">
        <v>292</v>
      </c>
      <c r="AK244" s="283">
        <v>272</v>
      </c>
      <c r="AL244" s="283">
        <v>761</v>
      </c>
      <c r="AM244" s="283">
        <v>15</v>
      </c>
      <c r="AN244" s="283">
        <v>794</v>
      </c>
      <c r="AO244" s="283">
        <v>822</v>
      </c>
      <c r="AP244" s="283">
        <v>216</v>
      </c>
      <c r="AQ244" s="283">
        <v>17</v>
      </c>
      <c r="AR244" s="283">
        <v>419</v>
      </c>
      <c r="AS244" s="283">
        <v>1224</v>
      </c>
      <c r="AT244" s="283">
        <v>442</v>
      </c>
      <c r="AU244" s="283">
        <v>75</v>
      </c>
      <c r="AV244" s="345">
        <v>728</v>
      </c>
      <c r="AW244" s="19">
        <v>3207</v>
      </c>
      <c r="AX244" s="19">
        <v>1772</v>
      </c>
      <c r="AY244" s="19">
        <v>217</v>
      </c>
      <c r="AZ244" s="19">
        <v>110</v>
      </c>
      <c r="BA244" s="19">
        <v>126</v>
      </c>
      <c r="BB244" s="19">
        <v>176</v>
      </c>
      <c r="BC244" s="19">
        <v>485</v>
      </c>
      <c r="BD244" s="19">
        <v>954</v>
      </c>
      <c r="BE244" s="19">
        <v>389</v>
      </c>
      <c r="BF244" s="19">
        <v>1121</v>
      </c>
      <c r="BG244" s="19">
        <v>234</v>
      </c>
      <c r="BH244" s="19">
        <v>1113</v>
      </c>
      <c r="BI244" s="19">
        <v>9145</v>
      </c>
      <c r="BJ244" s="19">
        <v>804</v>
      </c>
      <c r="BK244" s="19">
        <v>159</v>
      </c>
      <c r="BL244" s="19">
        <v>1599</v>
      </c>
      <c r="BM244" s="19">
        <v>429</v>
      </c>
      <c r="BN244" s="19">
        <v>750</v>
      </c>
      <c r="BO244" s="19">
        <v>125</v>
      </c>
      <c r="BP244" s="19">
        <v>217</v>
      </c>
      <c r="BQ244" s="19">
        <v>50</v>
      </c>
      <c r="BR244" s="19">
        <v>298</v>
      </c>
      <c r="BS244" s="19">
        <v>292</v>
      </c>
      <c r="BT244" s="19">
        <v>272</v>
      </c>
      <c r="BU244" s="19">
        <v>0</v>
      </c>
      <c r="BV244" s="19">
        <v>761</v>
      </c>
      <c r="BW244" s="19">
        <v>15</v>
      </c>
      <c r="BX244" s="19">
        <v>794</v>
      </c>
      <c r="BY244" s="19">
        <v>822</v>
      </c>
      <c r="BZ244" s="19">
        <v>216</v>
      </c>
      <c r="CA244" s="19">
        <v>17</v>
      </c>
      <c r="CB244" s="19">
        <v>419</v>
      </c>
      <c r="CC244" s="19">
        <v>352</v>
      </c>
      <c r="CD244" s="19">
        <v>1224</v>
      </c>
      <c r="CE244" s="19">
        <v>442</v>
      </c>
      <c r="CF244" s="19">
        <v>75</v>
      </c>
      <c r="CG244" s="19">
        <v>728</v>
      </c>
      <c r="CH244" s="19">
        <v>0</v>
      </c>
      <c r="CI244" s="375">
        <v>0.00016736019718074143</v>
      </c>
      <c r="CJ244" s="2" t="s">
        <v>351</v>
      </c>
      <c r="CK244" s="595"/>
      <c r="CL244" s="44" t="s">
        <v>102</v>
      </c>
      <c r="CN244" s="294">
        <v>244</v>
      </c>
    </row>
    <row r="245" spans="1:92" ht="12.75">
      <c r="A245" s="281" t="s">
        <v>45</v>
      </c>
      <c r="B245" s="19">
        <v>27865</v>
      </c>
      <c r="C245" s="19">
        <v>1041</v>
      </c>
      <c r="D245" s="19">
        <v>198</v>
      </c>
      <c r="E245" s="19">
        <v>195</v>
      </c>
      <c r="F245" s="19">
        <v>1997</v>
      </c>
      <c r="G245" s="19">
        <v>1385</v>
      </c>
      <c r="H245" s="19">
        <v>5132</v>
      </c>
      <c r="I245" s="19">
        <v>5251</v>
      </c>
      <c r="J245" s="19">
        <v>570</v>
      </c>
      <c r="K245" s="19">
        <v>1772</v>
      </c>
      <c r="L245" s="19">
        <v>8955</v>
      </c>
      <c r="M245" s="19">
        <v>20</v>
      </c>
      <c r="N245" s="19">
        <v>33</v>
      </c>
      <c r="O245" s="19">
        <v>1316</v>
      </c>
      <c r="P245" s="19">
        <v>0</v>
      </c>
      <c r="Q245" s="52">
        <v>2878</v>
      </c>
      <c r="R245" s="283">
        <v>2046</v>
      </c>
      <c r="S245" s="283">
        <v>288</v>
      </c>
      <c r="T245" s="283">
        <v>98</v>
      </c>
      <c r="U245" s="283">
        <v>115</v>
      </c>
      <c r="V245" s="283">
        <v>195</v>
      </c>
      <c r="W245" s="283">
        <v>403</v>
      </c>
      <c r="X245" s="283">
        <v>384</v>
      </c>
      <c r="Y245" s="283">
        <v>1036</v>
      </c>
      <c r="Z245" s="283">
        <v>321</v>
      </c>
      <c r="AA245" s="283">
        <v>1132</v>
      </c>
      <c r="AB245" s="283">
        <v>7477</v>
      </c>
      <c r="AC245" s="283">
        <v>0</v>
      </c>
      <c r="AD245" s="283">
        <v>897</v>
      </c>
      <c r="AE245" s="283">
        <v>1997</v>
      </c>
      <c r="AF245" s="283">
        <v>1839</v>
      </c>
      <c r="AG245" s="283">
        <v>472</v>
      </c>
      <c r="AH245" s="283">
        <v>166</v>
      </c>
      <c r="AI245" s="283">
        <v>343</v>
      </c>
      <c r="AJ245" s="283">
        <v>208</v>
      </c>
      <c r="AK245" s="283">
        <v>260</v>
      </c>
      <c r="AL245" s="283">
        <v>833</v>
      </c>
      <c r="AM245" s="283">
        <v>20</v>
      </c>
      <c r="AN245" s="283">
        <v>625</v>
      </c>
      <c r="AO245" s="283">
        <v>796</v>
      </c>
      <c r="AP245" s="283">
        <v>198</v>
      </c>
      <c r="AQ245" s="283">
        <v>33</v>
      </c>
      <c r="AR245" s="283">
        <v>397</v>
      </c>
      <c r="AS245" s="283">
        <v>1127</v>
      </c>
      <c r="AT245" s="283">
        <v>373</v>
      </c>
      <c r="AU245" s="283">
        <v>94</v>
      </c>
      <c r="AV245" s="345">
        <v>814</v>
      </c>
      <c r="AW245" s="19">
        <v>2878</v>
      </c>
      <c r="AX245" s="19">
        <v>2046</v>
      </c>
      <c r="AY245" s="19">
        <v>288</v>
      </c>
      <c r="AZ245" s="19">
        <v>98</v>
      </c>
      <c r="BA245" s="19">
        <v>115</v>
      </c>
      <c r="BB245" s="19">
        <v>195</v>
      </c>
      <c r="BC245" s="19">
        <v>403</v>
      </c>
      <c r="BD245" s="19">
        <v>1219</v>
      </c>
      <c r="BE245" s="19">
        <v>384</v>
      </c>
      <c r="BF245" s="19">
        <v>1036</v>
      </c>
      <c r="BG245" s="19">
        <v>321</v>
      </c>
      <c r="BH245" s="19">
        <v>1132</v>
      </c>
      <c r="BI245" s="19">
        <v>7477</v>
      </c>
      <c r="BJ245" s="19">
        <v>897</v>
      </c>
      <c r="BK245" s="19">
        <v>181</v>
      </c>
      <c r="BL245" s="19">
        <v>1224</v>
      </c>
      <c r="BM245" s="19">
        <v>434</v>
      </c>
      <c r="BN245" s="19">
        <v>531</v>
      </c>
      <c r="BO245" s="19">
        <v>166</v>
      </c>
      <c r="BP245" s="19">
        <v>247</v>
      </c>
      <c r="BQ245" s="19">
        <v>67</v>
      </c>
      <c r="BR245" s="19">
        <v>343</v>
      </c>
      <c r="BS245" s="19">
        <v>208</v>
      </c>
      <c r="BT245" s="19">
        <v>260</v>
      </c>
      <c r="BU245" s="19">
        <v>0</v>
      </c>
      <c r="BV245" s="19">
        <v>833</v>
      </c>
      <c r="BW245" s="19">
        <v>20</v>
      </c>
      <c r="BX245" s="19">
        <v>625</v>
      </c>
      <c r="BY245" s="19">
        <v>796</v>
      </c>
      <c r="BZ245" s="19">
        <v>198</v>
      </c>
      <c r="CA245" s="19">
        <v>33</v>
      </c>
      <c r="CB245" s="19">
        <v>397</v>
      </c>
      <c r="CC245" s="19">
        <v>405</v>
      </c>
      <c r="CD245" s="19">
        <v>1127</v>
      </c>
      <c r="CE245" s="19">
        <v>373</v>
      </c>
      <c r="CF245" s="19">
        <v>94</v>
      </c>
      <c r="CG245" s="19">
        <v>814</v>
      </c>
      <c r="CH245" s="19">
        <v>0</v>
      </c>
      <c r="CI245" s="375">
        <v>0.0002740688685874912</v>
      </c>
      <c r="CJ245" s="2" t="s">
        <v>351</v>
      </c>
      <c r="CK245" s="595"/>
      <c r="CL245" s="44" t="s">
        <v>102</v>
      </c>
      <c r="CN245" s="294">
        <v>245</v>
      </c>
    </row>
    <row r="246" spans="1:92" ht="12.75">
      <c r="A246" s="281" t="s">
        <v>46</v>
      </c>
      <c r="B246" s="19">
        <v>34745</v>
      </c>
      <c r="C246" s="19">
        <v>1510</v>
      </c>
      <c r="D246" s="19">
        <v>320</v>
      </c>
      <c r="E246" s="19">
        <v>284</v>
      </c>
      <c r="F246" s="19">
        <v>2458</v>
      </c>
      <c r="G246" s="19">
        <v>2162</v>
      </c>
      <c r="H246" s="19">
        <v>6264</v>
      </c>
      <c r="I246" s="19">
        <v>6864</v>
      </c>
      <c r="J246" s="19">
        <v>805</v>
      </c>
      <c r="K246" s="19">
        <v>2676</v>
      </c>
      <c r="L246" s="19">
        <v>9439</v>
      </c>
      <c r="M246" s="19">
        <v>14</v>
      </c>
      <c r="N246" s="19">
        <v>37</v>
      </c>
      <c r="O246" s="19">
        <v>1912</v>
      </c>
      <c r="P246" s="19">
        <v>0</v>
      </c>
      <c r="Q246" s="52">
        <v>3029</v>
      </c>
      <c r="R246" s="283">
        <v>2939</v>
      </c>
      <c r="S246" s="283">
        <v>458</v>
      </c>
      <c r="T246" s="283">
        <v>175</v>
      </c>
      <c r="U246" s="283">
        <v>164</v>
      </c>
      <c r="V246" s="283">
        <v>284</v>
      </c>
      <c r="W246" s="283">
        <v>562</v>
      </c>
      <c r="X246" s="283">
        <v>522</v>
      </c>
      <c r="Y246" s="283">
        <v>1450</v>
      </c>
      <c r="Z246" s="283">
        <v>534</v>
      </c>
      <c r="AA246" s="283">
        <v>1651</v>
      </c>
      <c r="AB246" s="283">
        <v>7152</v>
      </c>
      <c r="AC246" s="283">
        <v>0</v>
      </c>
      <c r="AD246" s="283">
        <v>1321</v>
      </c>
      <c r="AE246" s="283">
        <v>2458</v>
      </c>
      <c r="AF246" s="283">
        <v>1910</v>
      </c>
      <c r="AG246" s="283">
        <v>630</v>
      </c>
      <c r="AH246" s="283">
        <v>245</v>
      </c>
      <c r="AI246" s="283">
        <v>441</v>
      </c>
      <c r="AJ246" s="283">
        <v>296</v>
      </c>
      <c r="AK246" s="283">
        <v>375</v>
      </c>
      <c r="AL246" s="283">
        <v>1226</v>
      </c>
      <c r="AM246" s="283">
        <v>14</v>
      </c>
      <c r="AN246" s="283">
        <v>892</v>
      </c>
      <c r="AO246" s="283">
        <v>1204</v>
      </c>
      <c r="AP246" s="283">
        <v>320</v>
      </c>
      <c r="AQ246" s="283">
        <v>37</v>
      </c>
      <c r="AR246" s="283">
        <v>613</v>
      </c>
      <c r="AS246" s="283">
        <v>1701</v>
      </c>
      <c r="AT246" s="283">
        <v>677</v>
      </c>
      <c r="AU246" s="283">
        <v>153</v>
      </c>
      <c r="AV246" s="345">
        <v>1312</v>
      </c>
      <c r="AW246" s="19">
        <v>3029</v>
      </c>
      <c r="AX246" s="19">
        <v>2939</v>
      </c>
      <c r="AY246" s="19">
        <v>458</v>
      </c>
      <c r="AZ246" s="19">
        <v>175</v>
      </c>
      <c r="BA246" s="19">
        <v>164</v>
      </c>
      <c r="BB246" s="19">
        <v>284</v>
      </c>
      <c r="BC246" s="19">
        <v>562</v>
      </c>
      <c r="BD246" s="19">
        <v>1498</v>
      </c>
      <c r="BE246" s="19">
        <v>522</v>
      </c>
      <c r="BF246" s="19">
        <v>1450</v>
      </c>
      <c r="BG246" s="19">
        <v>534</v>
      </c>
      <c r="BH246" s="19">
        <v>1651</v>
      </c>
      <c r="BI246" s="19">
        <v>7152</v>
      </c>
      <c r="BJ246" s="19">
        <v>1321</v>
      </c>
      <c r="BK246" s="19">
        <v>228</v>
      </c>
      <c r="BL246" s="19">
        <v>1174</v>
      </c>
      <c r="BM246" s="19">
        <v>508</v>
      </c>
      <c r="BN246" s="19">
        <v>632</v>
      </c>
      <c r="BO246" s="19">
        <v>245</v>
      </c>
      <c r="BP246" s="19">
        <v>328</v>
      </c>
      <c r="BQ246" s="19">
        <v>70</v>
      </c>
      <c r="BR246" s="19">
        <v>441</v>
      </c>
      <c r="BS246" s="19">
        <v>296</v>
      </c>
      <c r="BT246" s="19">
        <v>375</v>
      </c>
      <c r="BU246" s="19">
        <v>0</v>
      </c>
      <c r="BV246" s="19">
        <v>1226</v>
      </c>
      <c r="BW246" s="19">
        <v>14</v>
      </c>
      <c r="BX246" s="19">
        <v>892</v>
      </c>
      <c r="BY246" s="19">
        <v>1204</v>
      </c>
      <c r="BZ246" s="19">
        <v>320</v>
      </c>
      <c r="CA246" s="19">
        <v>37</v>
      </c>
      <c r="CB246" s="19">
        <v>613</v>
      </c>
      <c r="CC246" s="19">
        <v>560</v>
      </c>
      <c r="CD246" s="19">
        <v>1701</v>
      </c>
      <c r="CE246" s="19">
        <v>677</v>
      </c>
      <c r="CF246" s="19">
        <v>153</v>
      </c>
      <c r="CG246" s="19">
        <v>1312</v>
      </c>
      <c r="CH246" s="19">
        <v>0</v>
      </c>
      <c r="CI246" s="375">
        <v>0.0004682928882621598</v>
      </c>
      <c r="CJ246" s="2" t="s">
        <v>351</v>
      </c>
      <c r="CK246" s="595"/>
      <c r="CL246" s="44" t="s">
        <v>102</v>
      </c>
      <c r="CN246" s="294">
        <v>246</v>
      </c>
    </row>
    <row r="247" spans="1:92" ht="12.75">
      <c r="A247" s="281" t="s">
        <v>47</v>
      </c>
      <c r="B247" s="19">
        <v>42595</v>
      </c>
      <c r="C247" s="19">
        <v>2025</v>
      </c>
      <c r="D247" s="19">
        <v>353</v>
      </c>
      <c r="E247" s="19">
        <v>400</v>
      </c>
      <c r="F247" s="19">
        <v>2998</v>
      </c>
      <c r="G247" s="19">
        <v>2655</v>
      </c>
      <c r="H247" s="19">
        <v>7180</v>
      </c>
      <c r="I247" s="19">
        <v>9069</v>
      </c>
      <c r="J247" s="19">
        <v>1070</v>
      </c>
      <c r="K247" s="19">
        <v>3293</v>
      </c>
      <c r="L247" s="19">
        <v>10912</v>
      </c>
      <c r="M247" s="19">
        <v>23</v>
      </c>
      <c r="N247" s="19">
        <v>34</v>
      </c>
      <c r="O247" s="19">
        <v>2583</v>
      </c>
      <c r="P247" s="19">
        <v>0</v>
      </c>
      <c r="Q247" s="52">
        <v>3260</v>
      </c>
      <c r="R247" s="283">
        <v>3543</v>
      </c>
      <c r="S247" s="283">
        <v>651</v>
      </c>
      <c r="T247" s="283">
        <v>264</v>
      </c>
      <c r="U247" s="283">
        <v>210</v>
      </c>
      <c r="V247" s="283">
        <v>400</v>
      </c>
      <c r="W247" s="283">
        <v>768</v>
      </c>
      <c r="X247" s="283">
        <v>707</v>
      </c>
      <c r="Y247" s="283">
        <v>2136</v>
      </c>
      <c r="Z247" s="283">
        <v>790</v>
      </c>
      <c r="AA247" s="283">
        <v>2326</v>
      </c>
      <c r="AB247" s="283">
        <v>7741</v>
      </c>
      <c r="AC247" s="283">
        <v>0</v>
      </c>
      <c r="AD247" s="283">
        <v>1475</v>
      </c>
      <c r="AE247" s="283">
        <v>2998</v>
      </c>
      <c r="AF247" s="283">
        <v>1960</v>
      </c>
      <c r="AG247" s="283">
        <v>806</v>
      </c>
      <c r="AH247" s="283">
        <v>361</v>
      </c>
      <c r="AI247" s="283">
        <v>593</v>
      </c>
      <c r="AJ247" s="283">
        <v>377</v>
      </c>
      <c r="AK247" s="283">
        <v>515</v>
      </c>
      <c r="AL247" s="283">
        <v>1542</v>
      </c>
      <c r="AM247" s="283">
        <v>23</v>
      </c>
      <c r="AN247" s="283">
        <v>1164</v>
      </c>
      <c r="AO247" s="283">
        <v>1738</v>
      </c>
      <c r="AP247" s="283">
        <v>353</v>
      </c>
      <c r="AQ247" s="283">
        <v>34</v>
      </c>
      <c r="AR247" s="283">
        <v>803</v>
      </c>
      <c r="AS247" s="283">
        <v>2073</v>
      </c>
      <c r="AT247" s="283">
        <v>970</v>
      </c>
      <c r="AU247" s="283">
        <v>226</v>
      </c>
      <c r="AV247" s="345">
        <v>1788</v>
      </c>
      <c r="AW247" s="19">
        <v>3260</v>
      </c>
      <c r="AX247" s="19">
        <v>3543</v>
      </c>
      <c r="AY247" s="19">
        <v>651</v>
      </c>
      <c r="AZ247" s="19">
        <v>264</v>
      </c>
      <c r="BA247" s="19">
        <v>210</v>
      </c>
      <c r="BB247" s="19">
        <v>400</v>
      </c>
      <c r="BC247" s="19">
        <v>768</v>
      </c>
      <c r="BD247" s="19">
        <v>1787</v>
      </c>
      <c r="BE247" s="19">
        <v>707</v>
      </c>
      <c r="BF247" s="19">
        <v>2136</v>
      </c>
      <c r="BG247" s="19">
        <v>790</v>
      </c>
      <c r="BH247" s="19">
        <v>2326</v>
      </c>
      <c r="BI247" s="19">
        <v>7741</v>
      </c>
      <c r="BJ247" s="19">
        <v>1475</v>
      </c>
      <c r="BK247" s="19">
        <v>290</v>
      </c>
      <c r="BL247" s="19">
        <v>1121</v>
      </c>
      <c r="BM247" s="19">
        <v>549</v>
      </c>
      <c r="BN247" s="19">
        <v>766</v>
      </c>
      <c r="BO247" s="19">
        <v>361</v>
      </c>
      <c r="BP247" s="19">
        <v>445</v>
      </c>
      <c r="BQ247" s="19">
        <v>80</v>
      </c>
      <c r="BR247" s="19">
        <v>593</v>
      </c>
      <c r="BS247" s="19">
        <v>377</v>
      </c>
      <c r="BT247" s="19">
        <v>515</v>
      </c>
      <c r="BU247" s="19">
        <v>0</v>
      </c>
      <c r="BV247" s="19">
        <v>1542</v>
      </c>
      <c r="BW247" s="19">
        <v>23</v>
      </c>
      <c r="BX247" s="19">
        <v>1164</v>
      </c>
      <c r="BY247" s="19">
        <v>1738</v>
      </c>
      <c r="BZ247" s="19">
        <v>353</v>
      </c>
      <c r="CA247" s="19">
        <v>34</v>
      </c>
      <c r="CB247" s="19">
        <v>803</v>
      </c>
      <c r="CC247" s="19">
        <v>726</v>
      </c>
      <c r="CD247" s="19">
        <v>2073</v>
      </c>
      <c r="CE247" s="19">
        <v>970</v>
      </c>
      <c r="CF247" s="19">
        <v>226</v>
      </c>
      <c r="CG247" s="19">
        <v>1788</v>
      </c>
      <c r="CH247" s="19">
        <v>0</v>
      </c>
      <c r="CI247" s="375">
        <v>0.0007372248490281829</v>
      </c>
      <c r="CJ247" s="2" t="s">
        <v>351</v>
      </c>
      <c r="CK247" s="595"/>
      <c r="CL247" s="44" t="s">
        <v>102</v>
      </c>
      <c r="CN247" s="294">
        <v>247</v>
      </c>
    </row>
    <row r="248" spans="1:92" ht="12.75">
      <c r="A248" s="281" t="s">
        <v>48</v>
      </c>
      <c r="B248" s="19">
        <v>45704</v>
      </c>
      <c r="C248" s="19">
        <v>2361</v>
      </c>
      <c r="D248" s="19">
        <v>392</v>
      </c>
      <c r="E248" s="19">
        <v>512</v>
      </c>
      <c r="F248" s="19">
        <v>2910</v>
      </c>
      <c r="G248" s="19">
        <v>2605</v>
      </c>
      <c r="H248" s="19">
        <v>7400</v>
      </c>
      <c r="I248" s="19">
        <v>10312</v>
      </c>
      <c r="J248" s="19">
        <v>1230</v>
      </c>
      <c r="K248" s="19">
        <v>3716</v>
      </c>
      <c r="L248" s="19">
        <v>11174</v>
      </c>
      <c r="M248" s="19">
        <v>33</v>
      </c>
      <c r="N248" s="19">
        <v>40</v>
      </c>
      <c r="O248" s="19">
        <v>3019</v>
      </c>
      <c r="P248" s="19">
        <v>0</v>
      </c>
      <c r="Q248" s="52">
        <v>3416</v>
      </c>
      <c r="R248" s="283">
        <v>3568</v>
      </c>
      <c r="S248" s="283">
        <v>699</v>
      </c>
      <c r="T248" s="283">
        <v>306</v>
      </c>
      <c r="U248" s="283">
        <v>239</v>
      </c>
      <c r="V248" s="283">
        <v>512</v>
      </c>
      <c r="W248" s="283">
        <v>973</v>
      </c>
      <c r="X248" s="283">
        <v>748</v>
      </c>
      <c r="Y248" s="283">
        <v>2595</v>
      </c>
      <c r="Z248" s="283">
        <v>882</v>
      </c>
      <c r="AA248" s="283">
        <v>2579</v>
      </c>
      <c r="AB248" s="283">
        <v>7990</v>
      </c>
      <c r="AC248" s="283">
        <v>0</v>
      </c>
      <c r="AD248" s="283">
        <v>1458</v>
      </c>
      <c r="AE248" s="283">
        <v>2910</v>
      </c>
      <c r="AF248" s="283">
        <v>2156</v>
      </c>
      <c r="AG248" s="283">
        <v>924</v>
      </c>
      <c r="AH248" s="283">
        <v>364</v>
      </c>
      <c r="AI248" s="283">
        <v>656</v>
      </c>
      <c r="AJ248" s="283">
        <v>416</v>
      </c>
      <c r="AK248" s="283">
        <v>569</v>
      </c>
      <c r="AL248" s="283">
        <v>1588</v>
      </c>
      <c r="AM248" s="283">
        <v>33</v>
      </c>
      <c r="AN248" s="283">
        <v>1347</v>
      </c>
      <c r="AO248" s="283">
        <v>2009</v>
      </c>
      <c r="AP248" s="283">
        <v>392</v>
      </c>
      <c r="AQ248" s="283">
        <v>40</v>
      </c>
      <c r="AR248" s="283">
        <v>1044</v>
      </c>
      <c r="AS248" s="283">
        <v>2518</v>
      </c>
      <c r="AT248" s="283">
        <v>908</v>
      </c>
      <c r="AU248" s="283">
        <v>219</v>
      </c>
      <c r="AV248" s="345">
        <v>1646</v>
      </c>
      <c r="AW248" s="19">
        <v>3416</v>
      </c>
      <c r="AX248" s="19">
        <v>3568</v>
      </c>
      <c r="AY248" s="19">
        <v>699</v>
      </c>
      <c r="AZ248" s="19">
        <v>306</v>
      </c>
      <c r="BA248" s="19">
        <v>239</v>
      </c>
      <c r="BB248" s="19">
        <v>512</v>
      </c>
      <c r="BC248" s="19">
        <v>973</v>
      </c>
      <c r="BD248" s="19">
        <v>1645</v>
      </c>
      <c r="BE248" s="19">
        <v>748</v>
      </c>
      <c r="BF248" s="19">
        <v>2595</v>
      </c>
      <c r="BG248" s="19">
        <v>882</v>
      </c>
      <c r="BH248" s="19">
        <v>2579</v>
      </c>
      <c r="BI248" s="19">
        <v>7990</v>
      </c>
      <c r="BJ248" s="19">
        <v>1458</v>
      </c>
      <c r="BK248" s="19">
        <v>353</v>
      </c>
      <c r="BL248" s="19">
        <v>1197</v>
      </c>
      <c r="BM248" s="19">
        <v>606</v>
      </c>
      <c r="BN248" s="19">
        <v>794</v>
      </c>
      <c r="BO248" s="19">
        <v>364</v>
      </c>
      <c r="BP248" s="19">
        <v>471</v>
      </c>
      <c r="BQ248" s="19">
        <v>106</v>
      </c>
      <c r="BR248" s="19">
        <v>656</v>
      </c>
      <c r="BS248" s="19">
        <v>416</v>
      </c>
      <c r="BT248" s="19">
        <v>569</v>
      </c>
      <c r="BU248" s="19">
        <v>0</v>
      </c>
      <c r="BV248" s="19">
        <v>1588</v>
      </c>
      <c r="BW248" s="19">
        <v>33</v>
      </c>
      <c r="BX248" s="19">
        <v>1347</v>
      </c>
      <c r="BY248" s="19">
        <v>2009</v>
      </c>
      <c r="BZ248" s="19">
        <v>392</v>
      </c>
      <c r="CA248" s="19">
        <v>40</v>
      </c>
      <c r="CB248" s="19">
        <v>1044</v>
      </c>
      <c r="CC248" s="19">
        <v>818</v>
      </c>
      <c r="CD248" s="19">
        <v>2518</v>
      </c>
      <c r="CE248" s="19">
        <v>908</v>
      </c>
      <c r="CF248" s="19">
        <v>219</v>
      </c>
      <c r="CG248" s="19">
        <v>1646</v>
      </c>
      <c r="CH248" s="19">
        <v>0</v>
      </c>
      <c r="CI248" s="375">
        <v>0.0013387254218379585</v>
      </c>
      <c r="CJ248" s="2" t="s">
        <v>351</v>
      </c>
      <c r="CK248" s="595"/>
      <c r="CL248" s="44" t="s">
        <v>102</v>
      </c>
      <c r="CN248" s="294">
        <v>248</v>
      </c>
    </row>
    <row r="249" spans="1:92" ht="12.75">
      <c r="A249" s="281" t="s">
        <v>49</v>
      </c>
      <c r="B249" s="19">
        <v>41844</v>
      </c>
      <c r="C249" s="19">
        <v>2248</v>
      </c>
      <c r="D249" s="19">
        <v>384</v>
      </c>
      <c r="E249" s="19">
        <v>505</v>
      </c>
      <c r="F249" s="19">
        <v>2662</v>
      </c>
      <c r="G249" s="19">
        <v>2332</v>
      </c>
      <c r="H249" s="19">
        <v>6882</v>
      </c>
      <c r="I249" s="19">
        <v>9405</v>
      </c>
      <c r="J249" s="19">
        <v>1163</v>
      </c>
      <c r="K249" s="19">
        <v>3324</v>
      </c>
      <c r="L249" s="19">
        <v>10119</v>
      </c>
      <c r="M249" s="19">
        <v>27</v>
      </c>
      <c r="N249" s="19">
        <v>16</v>
      </c>
      <c r="O249" s="19">
        <v>2777</v>
      </c>
      <c r="P249" s="19">
        <v>0</v>
      </c>
      <c r="Q249" s="52">
        <v>3271</v>
      </c>
      <c r="R249" s="283">
        <v>3263</v>
      </c>
      <c r="S249" s="283">
        <v>685</v>
      </c>
      <c r="T249" s="283">
        <v>279</v>
      </c>
      <c r="U249" s="283">
        <v>231</v>
      </c>
      <c r="V249" s="283">
        <v>505</v>
      </c>
      <c r="W249" s="283">
        <v>924</v>
      </c>
      <c r="X249" s="283">
        <v>688</v>
      </c>
      <c r="Y249" s="283">
        <v>2396</v>
      </c>
      <c r="Z249" s="283">
        <v>802</v>
      </c>
      <c r="AA249" s="283">
        <v>2326</v>
      </c>
      <c r="AB249" s="283">
        <v>7366</v>
      </c>
      <c r="AC249" s="283">
        <v>0</v>
      </c>
      <c r="AD249" s="283">
        <v>1227</v>
      </c>
      <c r="AE249" s="283">
        <v>2662</v>
      </c>
      <c r="AF249" s="283">
        <v>1917</v>
      </c>
      <c r="AG249" s="283">
        <v>884</v>
      </c>
      <c r="AH249" s="283">
        <v>321</v>
      </c>
      <c r="AI249" s="283">
        <v>583</v>
      </c>
      <c r="AJ249" s="283">
        <v>348</v>
      </c>
      <c r="AK249" s="283">
        <v>521</v>
      </c>
      <c r="AL249" s="283">
        <v>1417</v>
      </c>
      <c r="AM249" s="283">
        <v>27</v>
      </c>
      <c r="AN249" s="283">
        <v>1168</v>
      </c>
      <c r="AO249" s="283">
        <v>1861</v>
      </c>
      <c r="AP249" s="283">
        <v>384</v>
      </c>
      <c r="AQ249" s="283">
        <v>16</v>
      </c>
      <c r="AR249" s="283">
        <v>1039</v>
      </c>
      <c r="AS249" s="283">
        <v>2290</v>
      </c>
      <c r="AT249" s="283">
        <v>874</v>
      </c>
      <c r="AU249" s="283">
        <v>201</v>
      </c>
      <c r="AV249" s="345">
        <v>1368</v>
      </c>
      <c r="AW249" s="19">
        <v>3271</v>
      </c>
      <c r="AX249" s="19">
        <v>3263</v>
      </c>
      <c r="AY249" s="19">
        <v>685</v>
      </c>
      <c r="AZ249" s="19">
        <v>279</v>
      </c>
      <c r="BA249" s="19">
        <v>231</v>
      </c>
      <c r="BB249" s="19">
        <v>505</v>
      </c>
      <c r="BC249" s="19">
        <v>924</v>
      </c>
      <c r="BD249" s="19">
        <v>1442</v>
      </c>
      <c r="BE249" s="19">
        <v>688</v>
      </c>
      <c r="BF249" s="19">
        <v>2396</v>
      </c>
      <c r="BG249" s="19">
        <v>802</v>
      </c>
      <c r="BH249" s="19">
        <v>2326</v>
      </c>
      <c r="BI249" s="19">
        <v>7366</v>
      </c>
      <c r="BJ249" s="19">
        <v>1227</v>
      </c>
      <c r="BK249" s="19">
        <v>253</v>
      </c>
      <c r="BL249" s="19">
        <v>1115</v>
      </c>
      <c r="BM249" s="19">
        <v>549</v>
      </c>
      <c r="BN249" s="19">
        <v>695</v>
      </c>
      <c r="BO249" s="19">
        <v>321</v>
      </c>
      <c r="BP249" s="19">
        <v>525</v>
      </c>
      <c r="BQ249" s="19">
        <v>105</v>
      </c>
      <c r="BR249" s="19">
        <v>583</v>
      </c>
      <c r="BS249" s="19">
        <v>348</v>
      </c>
      <c r="BT249" s="19">
        <v>521</v>
      </c>
      <c r="BU249" s="19">
        <v>0</v>
      </c>
      <c r="BV249" s="19">
        <v>1417</v>
      </c>
      <c r="BW249" s="19">
        <v>27</v>
      </c>
      <c r="BX249" s="19">
        <v>1168</v>
      </c>
      <c r="BY249" s="19">
        <v>1861</v>
      </c>
      <c r="BZ249" s="19">
        <v>384</v>
      </c>
      <c r="CA249" s="19">
        <v>16</v>
      </c>
      <c r="CB249" s="19">
        <v>1039</v>
      </c>
      <c r="CC249" s="19">
        <v>779</v>
      </c>
      <c r="CD249" s="19">
        <v>2290</v>
      </c>
      <c r="CE249" s="19">
        <v>874</v>
      </c>
      <c r="CF249" s="19">
        <v>201</v>
      </c>
      <c r="CG249" s="19">
        <v>1368</v>
      </c>
      <c r="CH249" s="19">
        <v>0</v>
      </c>
      <c r="CI249" s="375">
        <v>0.001954158480681074</v>
      </c>
      <c r="CJ249" s="2" t="s">
        <v>351</v>
      </c>
      <c r="CK249" s="595"/>
      <c r="CL249" s="44" t="s">
        <v>102</v>
      </c>
      <c r="CN249" s="294">
        <v>249</v>
      </c>
    </row>
    <row r="250" spans="1:92" ht="12.75">
      <c r="A250" s="281" t="s">
        <v>50</v>
      </c>
      <c r="B250" s="19">
        <v>36763</v>
      </c>
      <c r="C250" s="19">
        <v>2171</v>
      </c>
      <c r="D250" s="19">
        <v>354</v>
      </c>
      <c r="E250" s="19">
        <v>413</v>
      </c>
      <c r="F250" s="19">
        <v>2497</v>
      </c>
      <c r="G250" s="19">
        <v>2081</v>
      </c>
      <c r="H250" s="19">
        <v>5924</v>
      </c>
      <c r="I250" s="19">
        <v>8103</v>
      </c>
      <c r="J250" s="19">
        <v>1096</v>
      </c>
      <c r="K250" s="19">
        <v>2715</v>
      </c>
      <c r="L250" s="19">
        <v>8794</v>
      </c>
      <c r="M250" s="19">
        <v>22</v>
      </c>
      <c r="N250" s="19">
        <v>27</v>
      </c>
      <c r="O250" s="19">
        <v>2566</v>
      </c>
      <c r="P250" s="19">
        <v>0</v>
      </c>
      <c r="Q250" s="52">
        <v>2635</v>
      </c>
      <c r="R250" s="283">
        <v>2970</v>
      </c>
      <c r="S250" s="283">
        <v>720</v>
      </c>
      <c r="T250" s="283">
        <v>230</v>
      </c>
      <c r="U250" s="283">
        <v>258</v>
      </c>
      <c r="V250" s="283">
        <v>413</v>
      </c>
      <c r="W250" s="283">
        <v>744</v>
      </c>
      <c r="X250" s="283">
        <v>658</v>
      </c>
      <c r="Y250" s="283">
        <v>2083</v>
      </c>
      <c r="Z250" s="283">
        <v>691</v>
      </c>
      <c r="AA250" s="283">
        <v>1928</v>
      </c>
      <c r="AB250" s="283">
        <v>6415</v>
      </c>
      <c r="AC250" s="283">
        <v>0</v>
      </c>
      <c r="AD250" s="283">
        <v>1022</v>
      </c>
      <c r="AE250" s="283">
        <v>2497</v>
      </c>
      <c r="AF250" s="283">
        <v>1641</v>
      </c>
      <c r="AG250" s="283">
        <v>866</v>
      </c>
      <c r="AH250" s="283">
        <v>254</v>
      </c>
      <c r="AI250" s="283">
        <v>573</v>
      </c>
      <c r="AJ250" s="283">
        <v>319</v>
      </c>
      <c r="AK250" s="283">
        <v>551</v>
      </c>
      <c r="AL250" s="283">
        <v>1055</v>
      </c>
      <c r="AM250" s="283">
        <v>22</v>
      </c>
      <c r="AN250" s="283">
        <v>1102</v>
      </c>
      <c r="AO250" s="283">
        <v>1669</v>
      </c>
      <c r="AP250" s="283">
        <v>354</v>
      </c>
      <c r="AQ250" s="283">
        <v>27</v>
      </c>
      <c r="AR250" s="283">
        <v>962</v>
      </c>
      <c r="AS250" s="283">
        <v>2017</v>
      </c>
      <c r="AT250" s="283">
        <v>801</v>
      </c>
      <c r="AU250" s="283">
        <v>171</v>
      </c>
      <c r="AV250" s="345">
        <v>1115</v>
      </c>
      <c r="AW250" s="19">
        <v>2635</v>
      </c>
      <c r="AX250" s="19">
        <v>2970</v>
      </c>
      <c r="AY250" s="19">
        <v>720</v>
      </c>
      <c r="AZ250" s="19">
        <v>230</v>
      </c>
      <c r="BA250" s="19">
        <v>258</v>
      </c>
      <c r="BB250" s="19">
        <v>413</v>
      </c>
      <c r="BC250" s="19">
        <v>744</v>
      </c>
      <c r="BD250" s="19">
        <v>1289</v>
      </c>
      <c r="BE250" s="19">
        <v>658</v>
      </c>
      <c r="BF250" s="19">
        <v>2083</v>
      </c>
      <c r="BG250" s="19">
        <v>691</v>
      </c>
      <c r="BH250" s="19">
        <v>1928</v>
      </c>
      <c r="BI250" s="19">
        <v>6415</v>
      </c>
      <c r="BJ250" s="19">
        <v>1022</v>
      </c>
      <c r="BK250" s="19">
        <v>179</v>
      </c>
      <c r="BL250" s="19">
        <v>914</v>
      </c>
      <c r="BM250" s="19">
        <v>548</v>
      </c>
      <c r="BN250" s="19">
        <v>715</v>
      </c>
      <c r="BO250" s="19">
        <v>254</v>
      </c>
      <c r="BP250" s="19">
        <v>493</v>
      </c>
      <c r="BQ250" s="19">
        <v>121</v>
      </c>
      <c r="BR250" s="19">
        <v>573</v>
      </c>
      <c r="BS250" s="19">
        <v>319</v>
      </c>
      <c r="BT250" s="19">
        <v>551</v>
      </c>
      <c r="BU250" s="19">
        <v>0</v>
      </c>
      <c r="BV250" s="19">
        <v>1055</v>
      </c>
      <c r="BW250" s="19">
        <v>22</v>
      </c>
      <c r="BX250" s="19">
        <v>1102</v>
      </c>
      <c r="BY250" s="19">
        <v>1669</v>
      </c>
      <c r="BZ250" s="19">
        <v>354</v>
      </c>
      <c r="CA250" s="19">
        <v>27</v>
      </c>
      <c r="CB250" s="19">
        <v>962</v>
      </c>
      <c r="CC250" s="19">
        <v>745</v>
      </c>
      <c r="CD250" s="19">
        <v>2017</v>
      </c>
      <c r="CE250" s="19">
        <v>801</v>
      </c>
      <c r="CF250" s="19">
        <v>171</v>
      </c>
      <c r="CG250" s="19">
        <v>1115</v>
      </c>
      <c r="CH250" s="19">
        <v>0</v>
      </c>
      <c r="CI250" s="375">
        <v>0.0029644542030540515</v>
      </c>
      <c r="CJ250" s="2" t="s">
        <v>351</v>
      </c>
      <c r="CK250" s="595"/>
      <c r="CL250" s="44" t="s">
        <v>102</v>
      </c>
      <c r="CN250" s="294">
        <v>250</v>
      </c>
    </row>
    <row r="251" spans="1:92" ht="12.75">
      <c r="A251" s="281" t="s">
        <v>51</v>
      </c>
      <c r="B251" s="19">
        <v>36490</v>
      </c>
      <c r="C251" s="19">
        <v>2398</v>
      </c>
      <c r="D251" s="19">
        <v>361</v>
      </c>
      <c r="E251" s="19">
        <v>409</v>
      </c>
      <c r="F251" s="19">
        <v>2722</v>
      </c>
      <c r="G251" s="19">
        <v>2204</v>
      </c>
      <c r="H251" s="19">
        <v>5645</v>
      </c>
      <c r="I251" s="19">
        <v>7462</v>
      </c>
      <c r="J251" s="19">
        <v>1070</v>
      </c>
      <c r="K251" s="19">
        <v>2484</v>
      </c>
      <c r="L251" s="19">
        <v>8757</v>
      </c>
      <c r="M251" s="19">
        <v>28</v>
      </c>
      <c r="N251" s="19">
        <v>19</v>
      </c>
      <c r="O251" s="19">
        <v>2931</v>
      </c>
      <c r="P251" s="19">
        <v>0</v>
      </c>
      <c r="Q251" s="52">
        <v>2556</v>
      </c>
      <c r="R251" s="283">
        <v>2753</v>
      </c>
      <c r="S251" s="283">
        <v>822</v>
      </c>
      <c r="T251" s="283">
        <v>272</v>
      </c>
      <c r="U251" s="283">
        <v>226</v>
      </c>
      <c r="V251" s="283">
        <v>409</v>
      </c>
      <c r="W251" s="283">
        <v>875</v>
      </c>
      <c r="X251" s="283">
        <v>650</v>
      </c>
      <c r="Y251" s="283">
        <v>2100</v>
      </c>
      <c r="Z251" s="283">
        <v>706</v>
      </c>
      <c r="AA251" s="283">
        <v>1909</v>
      </c>
      <c r="AB251" s="283">
        <v>6438</v>
      </c>
      <c r="AC251" s="283">
        <v>0</v>
      </c>
      <c r="AD251" s="283">
        <v>1055</v>
      </c>
      <c r="AE251" s="283">
        <v>2722</v>
      </c>
      <c r="AF251" s="283">
        <v>1221</v>
      </c>
      <c r="AG251" s="283">
        <v>798</v>
      </c>
      <c r="AH251" s="283">
        <v>275</v>
      </c>
      <c r="AI251" s="283">
        <v>613</v>
      </c>
      <c r="AJ251" s="283">
        <v>336</v>
      </c>
      <c r="AK251" s="283">
        <v>580</v>
      </c>
      <c r="AL251" s="283">
        <v>928</v>
      </c>
      <c r="AM251" s="283">
        <v>28</v>
      </c>
      <c r="AN251" s="283">
        <v>1234</v>
      </c>
      <c r="AO251" s="283">
        <v>1507</v>
      </c>
      <c r="AP251" s="283">
        <v>361</v>
      </c>
      <c r="AQ251" s="283">
        <v>19</v>
      </c>
      <c r="AR251" s="283">
        <v>1168</v>
      </c>
      <c r="AS251" s="283">
        <v>1856</v>
      </c>
      <c r="AT251" s="283">
        <v>923</v>
      </c>
      <c r="AU251" s="283">
        <v>150</v>
      </c>
      <c r="AV251" s="345">
        <v>1000</v>
      </c>
      <c r="AW251" s="19">
        <v>2556</v>
      </c>
      <c r="AX251" s="19">
        <v>2753</v>
      </c>
      <c r="AY251" s="19">
        <v>822</v>
      </c>
      <c r="AZ251" s="19">
        <v>272</v>
      </c>
      <c r="BA251" s="19">
        <v>226</v>
      </c>
      <c r="BB251" s="19">
        <v>409</v>
      </c>
      <c r="BC251" s="19">
        <v>875</v>
      </c>
      <c r="BD251" s="19">
        <v>1410</v>
      </c>
      <c r="BE251" s="19">
        <v>650</v>
      </c>
      <c r="BF251" s="19">
        <v>2100</v>
      </c>
      <c r="BG251" s="19">
        <v>706</v>
      </c>
      <c r="BH251" s="19">
        <v>1909</v>
      </c>
      <c r="BI251" s="19">
        <v>6438</v>
      </c>
      <c r="BJ251" s="19">
        <v>1055</v>
      </c>
      <c r="BK251" s="19">
        <v>148</v>
      </c>
      <c r="BL251" s="19">
        <v>697</v>
      </c>
      <c r="BM251" s="19">
        <v>376</v>
      </c>
      <c r="BN251" s="19">
        <v>789</v>
      </c>
      <c r="BO251" s="19">
        <v>275</v>
      </c>
      <c r="BP251" s="19">
        <v>523</v>
      </c>
      <c r="BQ251" s="19">
        <v>128</v>
      </c>
      <c r="BR251" s="19">
        <v>613</v>
      </c>
      <c r="BS251" s="19">
        <v>336</v>
      </c>
      <c r="BT251" s="19">
        <v>580</v>
      </c>
      <c r="BU251" s="19">
        <v>0</v>
      </c>
      <c r="BV251" s="19">
        <v>928</v>
      </c>
      <c r="BW251" s="19">
        <v>28</v>
      </c>
      <c r="BX251" s="19">
        <v>1234</v>
      </c>
      <c r="BY251" s="19">
        <v>1507</v>
      </c>
      <c r="BZ251" s="19">
        <v>361</v>
      </c>
      <c r="CA251" s="19">
        <v>19</v>
      </c>
      <c r="CB251" s="19">
        <v>1168</v>
      </c>
      <c r="CC251" s="19">
        <v>670</v>
      </c>
      <c r="CD251" s="19">
        <v>1856</v>
      </c>
      <c r="CE251" s="19">
        <v>923</v>
      </c>
      <c r="CF251" s="19">
        <v>150</v>
      </c>
      <c r="CG251" s="19">
        <v>1000</v>
      </c>
      <c r="CH251" s="19">
        <v>0</v>
      </c>
      <c r="CI251" s="375">
        <v>0.0051582710096119665</v>
      </c>
      <c r="CJ251" s="2" t="s">
        <v>351</v>
      </c>
      <c r="CK251" s="595"/>
      <c r="CL251" s="44" t="s">
        <v>102</v>
      </c>
      <c r="CN251" s="294">
        <v>251</v>
      </c>
    </row>
    <row r="252" spans="1:92" ht="12.75">
      <c r="A252" s="281" t="s">
        <v>52</v>
      </c>
      <c r="B252" s="19">
        <v>27228</v>
      </c>
      <c r="C252" s="19">
        <v>1764</v>
      </c>
      <c r="D252" s="19">
        <v>253</v>
      </c>
      <c r="E252" s="19">
        <v>416</v>
      </c>
      <c r="F252" s="19">
        <v>2029</v>
      </c>
      <c r="G252" s="19">
        <v>1640</v>
      </c>
      <c r="H252" s="19">
        <v>4019</v>
      </c>
      <c r="I252" s="19">
        <v>5881</v>
      </c>
      <c r="J252" s="19">
        <v>859</v>
      </c>
      <c r="K252" s="19">
        <v>1813</v>
      </c>
      <c r="L252" s="19">
        <v>6290</v>
      </c>
      <c r="M252" s="19">
        <v>13</v>
      </c>
      <c r="N252" s="19">
        <v>19</v>
      </c>
      <c r="O252" s="19">
        <v>2232</v>
      </c>
      <c r="P252" s="19">
        <v>0</v>
      </c>
      <c r="Q252" s="52">
        <v>1836</v>
      </c>
      <c r="R252" s="283">
        <v>1924</v>
      </c>
      <c r="S252" s="283">
        <v>581</v>
      </c>
      <c r="T252" s="283">
        <v>192</v>
      </c>
      <c r="U252" s="283">
        <v>186</v>
      </c>
      <c r="V252" s="283">
        <v>416</v>
      </c>
      <c r="W252" s="283">
        <v>704</v>
      </c>
      <c r="X252" s="283">
        <v>463</v>
      </c>
      <c r="Y252" s="283">
        <v>1749</v>
      </c>
      <c r="Z252" s="283">
        <v>643</v>
      </c>
      <c r="AA252" s="283">
        <v>1638</v>
      </c>
      <c r="AB252" s="283">
        <v>4506</v>
      </c>
      <c r="AC252" s="283">
        <v>0</v>
      </c>
      <c r="AD252" s="283">
        <v>727</v>
      </c>
      <c r="AE252" s="283">
        <v>2029</v>
      </c>
      <c r="AF252" s="283">
        <v>855</v>
      </c>
      <c r="AG252" s="283">
        <v>667</v>
      </c>
      <c r="AH252" s="283">
        <v>220</v>
      </c>
      <c r="AI252" s="283">
        <v>390</v>
      </c>
      <c r="AJ252" s="283">
        <v>259</v>
      </c>
      <c r="AK252" s="283">
        <v>443</v>
      </c>
      <c r="AL252" s="283">
        <v>625</v>
      </c>
      <c r="AM252" s="283">
        <v>13</v>
      </c>
      <c r="AN252" s="283">
        <v>947</v>
      </c>
      <c r="AO252" s="283">
        <v>1083</v>
      </c>
      <c r="AP252" s="283">
        <v>253</v>
      </c>
      <c r="AQ252" s="283">
        <v>19</v>
      </c>
      <c r="AR252" s="283">
        <v>858</v>
      </c>
      <c r="AS252" s="283">
        <v>1408</v>
      </c>
      <c r="AT252" s="283">
        <v>727</v>
      </c>
      <c r="AU252" s="283">
        <v>116</v>
      </c>
      <c r="AV252" s="345">
        <v>751</v>
      </c>
      <c r="AW252" s="19">
        <v>1836</v>
      </c>
      <c r="AX252" s="19">
        <v>1924</v>
      </c>
      <c r="AY252" s="19">
        <v>581</v>
      </c>
      <c r="AZ252" s="19">
        <v>192</v>
      </c>
      <c r="BA252" s="19">
        <v>186</v>
      </c>
      <c r="BB252" s="19">
        <v>416</v>
      </c>
      <c r="BC252" s="19">
        <v>704</v>
      </c>
      <c r="BD252" s="19">
        <v>1007</v>
      </c>
      <c r="BE252" s="19">
        <v>463</v>
      </c>
      <c r="BF252" s="19">
        <v>1749</v>
      </c>
      <c r="BG252" s="19">
        <v>643</v>
      </c>
      <c r="BH252" s="19">
        <v>1638</v>
      </c>
      <c r="BI252" s="19">
        <v>4506</v>
      </c>
      <c r="BJ252" s="19">
        <v>727</v>
      </c>
      <c r="BK252" s="19">
        <v>113</v>
      </c>
      <c r="BL252" s="19">
        <v>516</v>
      </c>
      <c r="BM252" s="19">
        <v>226</v>
      </c>
      <c r="BN252" s="19">
        <v>621</v>
      </c>
      <c r="BO252" s="19">
        <v>220</v>
      </c>
      <c r="BP252" s="19">
        <v>401</v>
      </c>
      <c r="BQ252" s="19">
        <v>108</v>
      </c>
      <c r="BR252" s="19">
        <v>390</v>
      </c>
      <c r="BS252" s="19">
        <v>259</v>
      </c>
      <c r="BT252" s="19">
        <v>443</v>
      </c>
      <c r="BU252" s="19">
        <v>0</v>
      </c>
      <c r="BV252" s="19">
        <v>625</v>
      </c>
      <c r="BW252" s="19">
        <v>13</v>
      </c>
      <c r="BX252" s="19">
        <v>947</v>
      </c>
      <c r="BY252" s="19">
        <v>1083</v>
      </c>
      <c r="BZ252" s="19">
        <v>253</v>
      </c>
      <c r="CA252" s="19">
        <v>19</v>
      </c>
      <c r="CB252" s="19">
        <v>858</v>
      </c>
      <c r="CC252" s="19">
        <v>559</v>
      </c>
      <c r="CD252" s="19">
        <v>1408</v>
      </c>
      <c r="CE252" s="19">
        <v>727</v>
      </c>
      <c r="CF252" s="19">
        <v>116</v>
      </c>
      <c r="CG252" s="19">
        <v>751</v>
      </c>
      <c r="CH252" s="19">
        <v>0</v>
      </c>
      <c r="CI252" s="375">
        <v>0.008923487399742951</v>
      </c>
      <c r="CJ252" s="2" t="s">
        <v>351</v>
      </c>
      <c r="CK252" s="595"/>
      <c r="CL252" s="44" t="s">
        <v>102</v>
      </c>
      <c r="CN252" s="294">
        <v>252</v>
      </c>
    </row>
    <row r="253" spans="1:92" ht="12.75">
      <c r="A253" s="281" t="s">
        <v>53</v>
      </c>
      <c r="B253" s="19">
        <v>23307</v>
      </c>
      <c r="C253" s="19">
        <v>1450</v>
      </c>
      <c r="D253" s="19">
        <v>283</v>
      </c>
      <c r="E253" s="19">
        <v>353</v>
      </c>
      <c r="F253" s="19">
        <v>1646</v>
      </c>
      <c r="G253" s="19">
        <v>1305</v>
      </c>
      <c r="H253" s="19">
        <v>3547</v>
      </c>
      <c r="I253" s="19">
        <v>4948</v>
      </c>
      <c r="J253" s="19">
        <v>719</v>
      </c>
      <c r="K253" s="19">
        <v>1494</v>
      </c>
      <c r="L253" s="19">
        <v>5458</v>
      </c>
      <c r="M253" s="19">
        <v>16</v>
      </c>
      <c r="N253" s="19">
        <v>15</v>
      </c>
      <c r="O253" s="19">
        <v>2073</v>
      </c>
      <c r="P253" s="19">
        <v>0</v>
      </c>
      <c r="Q253" s="52">
        <v>1711</v>
      </c>
      <c r="R253" s="283">
        <v>1599</v>
      </c>
      <c r="S253" s="283">
        <v>559</v>
      </c>
      <c r="T253" s="283">
        <v>175</v>
      </c>
      <c r="U253" s="283">
        <v>146</v>
      </c>
      <c r="V253" s="283">
        <v>353</v>
      </c>
      <c r="W253" s="283">
        <v>647</v>
      </c>
      <c r="X253" s="283">
        <v>325</v>
      </c>
      <c r="Y253" s="283">
        <v>1579</v>
      </c>
      <c r="Z253" s="283">
        <v>467</v>
      </c>
      <c r="AA253" s="283">
        <v>1359</v>
      </c>
      <c r="AB253" s="283">
        <v>4205</v>
      </c>
      <c r="AC253" s="283">
        <v>0</v>
      </c>
      <c r="AD253" s="283">
        <v>584</v>
      </c>
      <c r="AE253" s="283">
        <v>1646</v>
      </c>
      <c r="AF253" s="283">
        <v>748</v>
      </c>
      <c r="AG253" s="283">
        <v>544</v>
      </c>
      <c r="AH253" s="283">
        <v>171</v>
      </c>
      <c r="AI253" s="283">
        <v>343</v>
      </c>
      <c r="AJ253" s="283">
        <v>237</v>
      </c>
      <c r="AK253" s="283">
        <v>353</v>
      </c>
      <c r="AL253" s="283">
        <v>528</v>
      </c>
      <c r="AM253" s="283">
        <v>16</v>
      </c>
      <c r="AN253" s="283">
        <v>867</v>
      </c>
      <c r="AO253" s="283">
        <v>827</v>
      </c>
      <c r="AP253" s="283">
        <v>283</v>
      </c>
      <c r="AQ253" s="283">
        <v>15</v>
      </c>
      <c r="AR253" s="283">
        <v>772</v>
      </c>
      <c r="AS253" s="283">
        <v>1154</v>
      </c>
      <c r="AT253" s="283">
        <v>575</v>
      </c>
      <c r="AU253" s="283">
        <v>76</v>
      </c>
      <c r="AV253" s="345">
        <v>443</v>
      </c>
      <c r="AW253" s="19">
        <v>1711</v>
      </c>
      <c r="AX253" s="19">
        <v>1599</v>
      </c>
      <c r="AY253" s="19">
        <v>559</v>
      </c>
      <c r="AZ253" s="19">
        <v>175</v>
      </c>
      <c r="BA253" s="19">
        <v>146</v>
      </c>
      <c r="BB253" s="19">
        <v>353</v>
      </c>
      <c r="BC253" s="19">
        <v>647</v>
      </c>
      <c r="BD253" s="19">
        <v>741</v>
      </c>
      <c r="BE253" s="19">
        <v>325</v>
      </c>
      <c r="BF253" s="19">
        <v>1579</v>
      </c>
      <c r="BG253" s="19">
        <v>467</v>
      </c>
      <c r="BH253" s="19">
        <v>1359</v>
      </c>
      <c r="BI253" s="19">
        <v>4205</v>
      </c>
      <c r="BJ253" s="19">
        <v>584</v>
      </c>
      <c r="BK253" s="19">
        <v>96</v>
      </c>
      <c r="BL253" s="19">
        <v>419</v>
      </c>
      <c r="BM253" s="19">
        <v>233</v>
      </c>
      <c r="BN253" s="19">
        <v>558</v>
      </c>
      <c r="BO253" s="19">
        <v>171</v>
      </c>
      <c r="BP253" s="19">
        <v>347</v>
      </c>
      <c r="BQ253" s="19">
        <v>67</v>
      </c>
      <c r="BR253" s="19">
        <v>343</v>
      </c>
      <c r="BS253" s="19">
        <v>237</v>
      </c>
      <c r="BT253" s="19">
        <v>353</v>
      </c>
      <c r="BU253" s="19">
        <v>0</v>
      </c>
      <c r="BV253" s="19">
        <v>528</v>
      </c>
      <c r="BW253" s="19">
        <v>16</v>
      </c>
      <c r="BX253" s="19">
        <v>867</v>
      </c>
      <c r="BY253" s="19">
        <v>827</v>
      </c>
      <c r="BZ253" s="19">
        <v>283</v>
      </c>
      <c r="CA253" s="19">
        <v>15</v>
      </c>
      <c r="CB253" s="19">
        <v>772</v>
      </c>
      <c r="CC253" s="19">
        <v>477</v>
      </c>
      <c r="CD253" s="19">
        <v>1154</v>
      </c>
      <c r="CE253" s="19">
        <v>575</v>
      </c>
      <c r="CF253" s="19">
        <v>76</v>
      </c>
      <c r="CG253" s="19">
        <v>443</v>
      </c>
      <c r="CH253" s="19">
        <v>0</v>
      </c>
      <c r="CI253" s="375">
        <v>0.015629541427191838</v>
      </c>
      <c r="CJ253" s="2" t="s">
        <v>351</v>
      </c>
      <c r="CK253" s="595"/>
      <c r="CL253" s="44" t="s">
        <v>102</v>
      </c>
      <c r="CN253" s="294">
        <v>253</v>
      </c>
    </row>
    <row r="254" spans="1:92" ht="12.75">
      <c r="A254" s="281" t="s">
        <v>54</v>
      </c>
      <c r="B254" s="19">
        <v>19210</v>
      </c>
      <c r="C254" s="19">
        <v>1191</v>
      </c>
      <c r="D254" s="19">
        <v>243</v>
      </c>
      <c r="E254" s="19">
        <v>280</v>
      </c>
      <c r="F254" s="19">
        <v>1224</v>
      </c>
      <c r="G254" s="19">
        <v>973</v>
      </c>
      <c r="H254" s="19">
        <v>2818</v>
      </c>
      <c r="I254" s="19">
        <v>4246</v>
      </c>
      <c r="J254" s="19">
        <v>617</v>
      </c>
      <c r="K254" s="19">
        <v>1057</v>
      </c>
      <c r="L254" s="19">
        <v>4895</v>
      </c>
      <c r="M254" s="19">
        <v>9</v>
      </c>
      <c r="N254" s="19">
        <v>7</v>
      </c>
      <c r="O254" s="19">
        <v>1650</v>
      </c>
      <c r="P254" s="19">
        <v>0</v>
      </c>
      <c r="Q254" s="52">
        <v>1420</v>
      </c>
      <c r="R254" s="283">
        <v>1201</v>
      </c>
      <c r="S254" s="283">
        <v>423</v>
      </c>
      <c r="T254" s="283">
        <v>123</v>
      </c>
      <c r="U254" s="283">
        <v>87</v>
      </c>
      <c r="V254" s="283">
        <v>280</v>
      </c>
      <c r="W254" s="283">
        <v>587</v>
      </c>
      <c r="X254" s="283">
        <v>273</v>
      </c>
      <c r="Y254" s="283">
        <v>1355</v>
      </c>
      <c r="Z254" s="283">
        <v>396</v>
      </c>
      <c r="AA254" s="283">
        <v>1207</v>
      </c>
      <c r="AB254" s="283">
        <v>3886</v>
      </c>
      <c r="AC254" s="283">
        <v>0</v>
      </c>
      <c r="AD254" s="283">
        <v>473</v>
      </c>
      <c r="AE254" s="283">
        <v>1224</v>
      </c>
      <c r="AF254" s="283">
        <v>713</v>
      </c>
      <c r="AG254" s="283">
        <v>494</v>
      </c>
      <c r="AH254" s="283">
        <v>121</v>
      </c>
      <c r="AI254" s="283">
        <v>230</v>
      </c>
      <c r="AJ254" s="283">
        <v>197</v>
      </c>
      <c r="AK254" s="283">
        <v>333</v>
      </c>
      <c r="AL254" s="283">
        <v>317</v>
      </c>
      <c r="AM254" s="283">
        <v>9</v>
      </c>
      <c r="AN254" s="283">
        <v>640</v>
      </c>
      <c r="AO254" s="283">
        <v>625</v>
      </c>
      <c r="AP254" s="283">
        <v>243</v>
      </c>
      <c r="AQ254" s="283">
        <v>7</v>
      </c>
      <c r="AR254" s="283">
        <v>585</v>
      </c>
      <c r="AS254" s="283">
        <v>927</v>
      </c>
      <c r="AT254" s="283">
        <v>413</v>
      </c>
      <c r="AU254" s="283">
        <v>38</v>
      </c>
      <c r="AV254" s="345">
        <v>383</v>
      </c>
      <c r="AW254" s="19">
        <v>1420</v>
      </c>
      <c r="AX254" s="19">
        <v>1201</v>
      </c>
      <c r="AY254" s="19">
        <v>423</v>
      </c>
      <c r="AZ254" s="19">
        <v>123</v>
      </c>
      <c r="BA254" s="19">
        <v>87</v>
      </c>
      <c r="BB254" s="19">
        <v>280</v>
      </c>
      <c r="BC254" s="19">
        <v>587</v>
      </c>
      <c r="BD254" s="19">
        <v>483</v>
      </c>
      <c r="BE254" s="19">
        <v>273</v>
      </c>
      <c r="BF254" s="19">
        <v>1355</v>
      </c>
      <c r="BG254" s="19">
        <v>396</v>
      </c>
      <c r="BH254" s="19">
        <v>1207</v>
      </c>
      <c r="BI254" s="19">
        <v>3886</v>
      </c>
      <c r="BJ254" s="19">
        <v>473</v>
      </c>
      <c r="BK254" s="19">
        <v>102</v>
      </c>
      <c r="BL254" s="19">
        <v>407</v>
      </c>
      <c r="BM254" s="19">
        <v>204</v>
      </c>
      <c r="BN254" s="19">
        <v>457</v>
      </c>
      <c r="BO254" s="19">
        <v>121</v>
      </c>
      <c r="BP254" s="19">
        <v>284</v>
      </c>
      <c r="BQ254" s="19">
        <v>56</v>
      </c>
      <c r="BR254" s="19">
        <v>230</v>
      </c>
      <c r="BS254" s="19">
        <v>197</v>
      </c>
      <c r="BT254" s="19">
        <v>333</v>
      </c>
      <c r="BU254" s="19">
        <v>0</v>
      </c>
      <c r="BV254" s="19">
        <v>317</v>
      </c>
      <c r="BW254" s="19">
        <v>9</v>
      </c>
      <c r="BX254" s="19">
        <v>640</v>
      </c>
      <c r="BY254" s="19">
        <v>625</v>
      </c>
      <c r="BZ254" s="19">
        <v>243</v>
      </c>
      <c r="CA254" s="19">
        <v>7</v>
      </c>
      <c r="CB254" s="19">
        <v>585</v>
      </c>
      <c r="CC254" s="19">
        <v>438</v>
      </c>
      <c r="CD254" s="19">
        <v>927</v>
      </c>
      <c r="CE254" s="19">
        <v>413</v>
      </c>
      <c r="CF254" s="19">
        <v>38</v>
      </c>
      <c r="CG254" s="19">
        <v>383</v>
      </c>
      <c r="CH254" s="19">
        <v>0</v>
      </c>
      <c r="CI254" s="375">
        <v>0.028866371404285777</v>
      </c>
      <c r="CJ254" s="2" t="s">
        <v>351</v>
      </c>
      <c r="CK254" s="595"/>
      <c r="CL254" s="44" t="s">
        <v>102</v>
      </c>
      <c r="CN254" s="294">
        <v>254</v>
      </c>
    </row>
    <row r="255" spans="1:92" ht="12.75">
      <c r="A255" s="281" t="s">
        <v>55</v>
      </c>
      <c r="B255" s="19">
        <v>14847</v>
      </c>
      <c r="C255" s="19">
        <v>985</v>
      </c>
      <c r="D255" s="19">
        <v>190</v>
      </c>
      <c r="E255" s="19">
        <v>213</v>
      </c>
      <c r="F255" s="19">
        <v>968</v>
      </c>
      <c r="G255" s="19">
        <v>777</v>
      </c>
      <c r="H255" s="19">
        <v>2109</v>
      </c>
      <c r="I255" s="19">
        <v>3176</v>
      </c>
      <c r="J255" s="19">
        <v>474</v>
      </c>
      <c r="K255" s="19">
        <v>693</v>
      </c>
      <c r="L255" s="19">
        <v>3924</v>
      </c>
      <c r="M255" s="19">
        <v>7</v>
      </c>
      <c r="N255" s="19">
        <v>7</v>
      </c>
      <c r="O255" s="19">
        <v>1324</v>
      </c>
      <c r="P255" s="19">
        <v>0</v>
      </c>
      <c r="Q255" s="52">
        <v>1132</v>
      </c>
      <c r="R255" s="283">
        <v>855</v>
      </c>
      <c r="S255" s="283">
        <v>322</v>
      </c>
      <c r="T255" s="283">
        <v>99</v>
      </c>
      <c r="U255" s="283">
        <v>61</v>
      </c>
      <c r="V255" s="283">
        <v>213</v>
      </c>
      <c r="W255" s="283">
        <v>411</v>
      </c>
      <c r="X255" s="283">
        <v>219</v>
      </c>
      <c r="Y255" s="283">
        <v>950</v>
      </c>
      <c r="Z255" s="283">
        <v>303</v>
      </c>
      <c r="AA255" s="283">
        <v>981</v>
      </c>
      <c r="AB255" s="283">
        <v>3217</v>
      </c>
      <c r="AC255" s="283">
        <v>0</v>
      </c>
      <c r="AD255" s="283">
        <v>358</v>
      </c>
      <c r="AE255" s="283">
        <v>968</v>
      </c>
      <c r="AF255" s="283">
        <v>569</v>
      </c>
      <c r="AG255" s="283">
        <v>375</v>
      </c>
      <c r="AH255" s="283">
        <v>105</v>
      </c>
      <c r="AI255" s="283">
        <v>165</v>
      </c>
      <c r="AJ255" s="283">
        <v>122</v>
      </c>
      <c r="AK255" s="283">
        <v>242</v>
      </c>
      <c r="AL255" s="283">
        <v>176</v>
      </c>
      <c r="AM255" s="283">
        <v>7</v>
      </c>
      <c r="AN255" s="283">
        <v>591</v>
      </c>
      <c r="AO255" s="283">
        <v>413</v>
      </c>
      <c r="AP255" s="283">
        <v>190</v>
      </c>
      <c r="AQ255" s="283">
        <v>7</v>
      </c>
      <c r="AR255" s="283">
        <v>524</v>
      </c>
      <c r="AS255" s="283">
        <v>651</v>
      </c>
      <c r="AT255" s="283">
        <v>358</v>
      </c>
      <c r="AU255" s="283">
        <v>24</v>
      </c>
      <c r="AV255" s="345">
        <v>239</v>
      </c>
      <c r="AW255" s="19">
        <v>1132</v>
      </c>
      <c r="AX255" s="19">
        <v>855</v>
      </c>
      <c r="AY255" s="19">
        <v>322</v>
      </c>
      <c r="AZ255" s="19">
        <v>99</v>
      </c>
      <c r="BA255" s="19">
        <v>61</v>
      </c>
      <c r="BB255" s="19">
        <v>213</v>
      </c>
      <c r="BC255" s="19">
        <v>411</v>
      </c>
      <c r="BD255" s="19">
        <v>359</v>
      </c>
      <c r="BE255" s="19">
        <v>219</v>
      </c>
      <c r="BF255" s="19">
        <v>950</v>
      </c>
      <c r="BG255" s="19">
        <v>303</v>
      </c>
      <c r="BH255" s="19">
        <v>981</v>
      </c>
      <c r="BI255" s="19">
        <v>3217</v>
      </c>
      <c r="BJ255" s="19">
        <v>358</v>
      </c>
      <c r="BK255" s="19">
        <v>61</v>
      </c>
      <c r="BL255" s="19">
        <v>329</v>
      </c>
      <c r="BM255" s="19">
        <v>179</v>
      </c>
      <c r="BN255" s="19">
        <v>401</v>
      </c>
      <c r="BO255" s="19">
        <v>105</v>
      </c>
      <c r="BP255" s="19">
        <v>208</v>
      </c>
      <c r="BQ255" s="19">
        <v>48</v>
      </c>
      <c r="BR255" s="19">
        <v>165</v>
      </c>
      <c r="BS255" s="19">
        <v>122</v>
      </c>
      <c r="BT255" s="19">
        <v>242</v>
      </c>
      <c r="BU255" s="19">
        <v>0</v>
      </c>
      <c r="BV255" s="19">
        <v>176</v>
      </c>
      <c r="BW255" s="19">
        <v>7</v>
      </c>
      <c r="BX255" s="19">
        <v>591</v>
      </c>
      <c r="BY255" s="19">
        <v>413</v>
      </c>
      <c r="BZ255" s="19">
        <v>190</v>
      </c>
      <c r="CA255" s="19">
        <v>7</v>
      </c>
      <c r="CB255" s="19">
        <v>524</v>
      </c>
      <c r="CC255" s="19">
        <v>327</v>
      </c>
      <c r="CD255" s="19">
        <v>651</v>
      </c>
      <c r="CE255" s="19">
        <v>358</v>
      </c>
      <c r="CF255" s="19">
        <v>24</v>
      </c>
      <c r="CG255" s="19">
        <v>239</v>
      </c>
      <c r="CH255" s="19">
        <v>0</v>
      </c>
      <c r="CI255" s="375">
        <v>0.055945720747530056</v>
      </c>
      <c r="CJ255" s="2" t="s">
        <v>351</v>
      </c>
      <c r="CK255" s="595"/>
      <c r="CL255" s="44" t="s">
        <v>102</v>
      </c>
      <c r="CN255" s="294">
        <v>255</v>
      </c>
    </row>
    <row r="256" spans="1:92" ht="13.5" thickBot="1">
      <c r="A256" s="282" t="s">
        <v>91</v>
      </c>
      <c r="B256" s="45">
        <v>14667</v>
      </c>
      <c r="C256" s="45">
        <v>983</v>
      </c>
      <c r="D256" s="45">
        <v>115</v>
      </c>
      <c r="E256" s="45">
        <v>148</v>
      </c>
      <c r="F256" s="45">
        <v>991</v>
      </c>
      <c r="G256" s="45">
        <v>773</v>
      </c>
      <c r="H256" s="45">
        <v>2117</v>
      </c>
      <c r="I256" s="45">
        <v>2850</v>
      </c>
      <c r="J256" s="45">
        <v>557</v>
      </c>
      <c r="K256" s="45">
        <v>631</v>
      </c>
      <c r="L256" s="45">
        <v>4308</v>
      </c>
      <c r="M256" s="45">
        <v>7</v>
      </c>
      <c r="N256" s="45">
        <v>5</v>
      </c>
      <c r="O256" s="45">
        <v>1182</v>
      </c>
      <c r="P256" s="45">
        <v>0</v>
      </c>
      <c r="Q256" s="332">
        <v>1111</v>
      </c>
      <c r="R256" s="346">
        <v>877</v>
      </c>
      <c r="S256" s="346">
        <v>282</v>
      </c>
      <c r="T256" s="346">
        <v>119</v>
      </c>
      <c r="U256" s="346">
        <v>57</v>
      </c>
      <c r="V256" s="346">
        <v>148</v>
      </c>
      <c r="W256" s="346">
        <v>292</v>
      </c>
      <c r="X256" s="346">
        <v>179</v>
      </c>
      <c r="Y256" s="346">
        <v>911</v>
      </c>
      <c r="Z256" s="346">
        <v>345</v>
      </c>
      <c r="AA256" s="346">
        <v>838</v>
      </c>
      <c r="AB256" s="346">
        <v>3537</v>
      </c>
      <c r="AC256" s="346">
        <v>0</v>
      </c>
      <c r="AD256" s="346">
        <v>333</v>
      </c>
      <c r="AE256" s="346">
        <v>991</v>
      </c>
      <c r="AF256" s="346">
        <v>576</v>
      </c>
      <c r="AG256" s="346">
        <v>438</v>
      </c>
      <c r="AH256" s="346">
        <v>81</v>
      </c>
      <c r="AI256" s="346">
        <v>194</v>
      </c>
      <c r="AJ256" s="346">
        <v>129</v>
      </c>
      <c r="AK256" s="346">
        <v>227</v>
      </c>
      <c r="AL256" s="346">
        <v>189</v>
      </c>
      <c r="AM256" s="346">
        <v>7</v>
      </c>
      <c r="AN256" s="346">
        <v>608</v>
      </c>
      <c r="AO256" s="346">
        <v>308</v>
      </c>
      <c r="AP256" s="346">
        <v>115</v>
      </c>
      <c r="AQ256" s="346">
        <v>5</v>
      </c>
      <c r="AR256" s="346">
        <v>577</v>
      </c>
      <c r="AS256" s="346">
        <v>552</v>
      </c>
      <c r="AT256" s="346">
        <v>383</v>
      </c>
      <c r="AU256" s="346">
        <v>26</v>
      </c>
      <c r="AV256" s="347">
        <v>232</v>
      </c>
      <c r="AW256" s="45">
        <v>1111</v>
      </c>
      <c r="AX256" s="45">
        <v>877</v>
      </c>
      <c r="AY256" s="45">
        <v>282</v>
      </c>
      <c r="AZ256" s="45">
        <v>119</v>
      </c>
      <c r="BA256" s="45">
        <v>57</v>
      </c>
      <c r="BB256" s="45">
        <v>148</v>
      </c>
      <c r="BC256" s="45">
        <v>292</v>
      </c>
      <c r="BD256" s="45">
        <v>314</v>
      </c>
      <c r="BE256" s="45">
        <v>179</v>
      </c>
      <c r="BF256" s="45">
        <v>911</v>
      </c>
      <c r="BG256" s="45">
        <v>345</v>
      </c>
      <c r="BH256" s="45">
        <v>838</v>
      </c>
      <c r="BI256" s="45">
        <v>3537</v>
      </c>
      <c r="BJ256" s="45">
        <v>333</v>
      </c>
      <c r="BK256" s="45">
        <v>36</v>
      </c>
      <c r="BL256" s="45">
        <v>386</v>
      </c>
      <c r="BM256" s="45">
        <v>154</v>
      </c>
      <c r="BN256" s="45">
        <v>455</v>
      </c>
      <c r="BO256" s="45">
        <v>81</v>
      </c>
      <c r="BP256" s="45">
        <v>222</v>
      </c>
      <c r="BQ256" s="45">
        <v>37</v>
      </c>
      <c r="BR256" s="45">
        <v>194</v>
      </c>
      <c r="BS256" s="45">
        <v>129</v>
      </c>
      <c r="BT256" s="45">
        <v>227</v>
      </c>
      <c r="BU256" s="45">
        <v>0</v>
      </c>
      <c r="BV256" s="45">
        <v>189</v>
      </c>
      <c r="BW256" s="45">
        <v>7</v>
      </c>
      <c r="BX256" s="45">
        <v>608</v>
      </c>
      <c r="BY256" s="45">
        <v>308</v>
      </c>
      <c r="BZ256" s="45">
        <v>115</v>
      </c>
      <c r="CA256" s="45">
        <v>5</v>
      </c>
      <c r="CB256" s="45">
        <v>577</v>
      </c>
      <c r="CC256" s="45">
        <v>401</v>
      </c>
      <c r="CD256" s="45">
        <v>552</v>
      </c>
      <c r="CE256" s="45">
        <v>383</v>
      </c>
      <c r="CF256" s="45">
        <v>26</v>
      </c>
      <c r="CG256" s="45">
        <v>232</v>
      </c>
      <c r="CH256" s="45">
        <v>0</v>
      </c>
      <c r="CI256" s="376">
        <v>0.14414649095923998</v>
      </c>
      <c r="CJ256" s="6" t="s">
        <v>351</v>
      </c>
      <c r="CK256" s="596"/>
      <c r="CL256" s="46" t="s">
        <v>102</v>
      </c>
      <c r="CN256" s="295">
        <v>256</v>
      </c>
    </row>
  </sheetData>
  <sheetProtection sheet="1" objects="1" scenarios="1" selectLockedCells="1" selectUnlockedCell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J7"/>
  <sheetViews>
    <sheetView zoomScale="115" zoomScaleNormal="115" workbookViewId="0" topLeftCell="A1">
      <selection activeCell="H27" sqref="H27"/>
    </sheetView>
  </sheetViews>
  <sheetFormatPr defaultColWidth="9.140625" defaultRowHeight="12.75"/>
  <cols>
    <col min="1" max="1" width="4.00390625" style="0" customWidth="1"/>
    <col min="2" max="10" width="12.7109375" style="0" customWidth="1"/>
  </cols>
  <sheetData>
    <row r="1" ht="13.5" thickBot="1"/>
    <row r="2" spans="2:10" ht="39" thickBot="1">
      <c r="B2" s="7" t="s">
        <v>113</v>
      </c>
      <c r="C2" s="7" t="s">
        <v>8</v>
      </c>
      <c r="D2" s="7" t="s">
        <v>9</v>
      </c>
      <c r="E2" s="7" t="s">
        <v>10</v>
      </c>
      <c r="F2" s="7" t="s">
        <v>346</v>
      </c>
      <c r="G2" s="7" t="s">
        <v>347</v>
      </c>
      <c r="H2" s="7" t="s">
        <v>19</v>
      </c>
      <c r="I2" s="7" t="s">
        <v>116</v>
      </c>
      <c r="J2" s="7" t="s">
        <v>11</v>
      </c>
    </row>
    <row r="3" spans="2:10" ht="13.5" thickBot="1">
      <c r="B3" s="8" t="s">
        <v>13</v>
      </c>
      <c r="C3" s="8">
        <v>0.2</v>
      </c>
      <c r="D3" s="8">
        <v>1</v>
      </c>
      <c r="E3" s="8">
        <v>0.5</v>
      </c>
      <c r="F3" s="8">
        <v>0.5</v>
      </c>
      <c r="G3" s="8">
        <v>0.35</v>
      </c>
      <c r="H3" s="109" t="e">
        <f>'data &amp; calculations'!R4/'data &amp; calculations'!$R$3</f>
        <v>#N/A</v>
      </c>
      <c r="I3" s="109" t="e">
        <f>'data &amp; calculations'!P4/'data &amp; calculations'!P$3</f>
        <v>#N/A</v>
      </c>
      <c r="J3" s="8"/>
    </row>
    <row r="4" spans="2:10" ht="13.5" thickBot="1">
      <c r="B4" s="8" t="s">
        <v>14</v>
      </c>
      <c r="C4" s="8">
        <v>0.2</v>
      </c>
      <c r="D4" s="8">
        <v>0</v>
      </c>
      <c r="E4" s="8">
        <v>0.5</v>
      </c>
      <c r="F4" s="8">
        <v>0.2</v>
      </c>
      <c r="G4" s="8">
        <v>0.35</v>
      </c>
      <c r="H4" s="109" t="e">
        <f>'data &amp; calculations'!R5/'data &amp; calculations'!$R$3</f>
        <v>#N/A</v>
      </c>
      <c r="I4" s="109" t="e">
        <f>'data &amp; calculations'!P5/'data &amp; calculations'!P$3</f>
        <v>#N/A</v>
      </c>
      <c r="J4" s="8"/>
    </row>
    <row r="5" spans="2:10" ht="13.5" thickBot="1">
      <c r="B5" s="8" t="s">
        <v>15</v>
      </c>
      <c r="C5" s="8">
        <v>0.2</v>
      </c>
      <c r="D5" s="8">
        <v>0</v>
      </c>
      <c r="E5" s="8">
        <v>0</v>
      </c>
      <c r="F5" s="8">
        <v>0.15</v>
      </c>
      <c r="G5" s="8">
        <v>0.15</v>
      </c>
      <c r="H5" s="109" t="e">
        <f>'data &amp; calculations'!R6/'data &amp; calculations'!$R$3</f>
        <v>#N/A</v>
      </c>
      <c r="I5" s="109" t="e">
        <f>'data &amp; calculations'!P6/'data &amp; calculations'!P$3</f>
        <v>#N/A</v>
      </c>
      <c r="J5" s="8"/>
    </row>
    <row r="6" spans="2:10" ht="13.5" thickBot="1">
      <c r="B6" s="8" t="s">
        <v>16</v>
      </c>
      <c r="C6" s="8">
        <v>0.2</v>
      </c>
      <c r="D6" s="8">
        <v>0</v>
      </c>
      <c r="E6" s="8">
        <v>0</v>
      </c>
      <c r="F6" s="8">
        <v>0.1</v>
      </c>
      <c r="G6" s="8">
        <v>0.1</v>
      </c>
      <c r="H6" s="109" t="e">
        <f>'data &amp; calculations'!R7/'data &amp; calculations'!$R$3</f>
        <v>#N/A</v>
      </c>
      <c r="I6" s="109" t="e">
        <f>'data &amp; calculations'!P7/'data &amp; calculations'!P$3</f>
        <v>#N/A</v>
      </c>
      <c r="J6" s="8"/>
    </row>
    <row r="7" spans="2:10" ht="13.5" thickBot="1">
      <c r="B7" s="8" t="s">
        <v>17</v>
      </c>
      <c r="C7" s="8">
        <v>0.2</v>
      </c>
      <c r="D7" s="8">
        <v>0</v>
      </c>
      <c r="E7" s="8">
        <v>0</v>
      </c>
      <c r="F7" s="8">
        <v>0.05</v>
      </c>
      <c r="G7" s="8">
        <v>0.05</v>
      </c>
      <c r="H7" s="109" t="e">
        <f>'data &amp; calculations'!R8/'data &amp; calculations'!$R$3</f>
        <v>#N/A</v>
      </c>
      <c r="I7" s="109" t="e">
        <f>'data &amp; calculations'!P8/'data &amp; calculations'!P$3</f>
        <v>#N/A</v>
      </c>
      <c r="J7" s="8"/>
    </row>
  </sheetData>
  <sheetProtection sheet="1" objects="1" scenarios="1" selectLockedCells="1" selectUnlockedCells="1"/>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G85"/>
  <sheetViews>
    <sheetView workbookViewId="0" topLeftCell="A1">
      <selection activeCell="F47" sqref="F47"/>
    </sheetView>
  </sheetViews>
  <sheetFormatPr defaultColWidth="9.140625" defaultRowHeight="12.75"/>
  <cols>
    <col min="1" max="1" width="18.57421875" style="0" customWidth="1"/>
    <col min="2" max="2" width="16.7109375" style="0" customWidth="1"/>
    <col min="4" max="4" width="30.140625" style="0" customWidth="1"/>
    <col min="5" max="5" width="24.28125" style="0" customWidth="1"/>
    <col min="7" max="7" width="10.57421875" style="0" customWidth="1"/>
  </cols>
  <sheetData>
    <row r="1" spans="1:7" ht="12.75">
      <c r="A1" t="s">
        <v>382</v>
      </c>
      <c r="B1" t="s">
        <v>0</v>
      </c>
      <c r="C1" t="s">
        <v>2</v>
      </c>
      <c r="D1" t="s">
        <v>7</v>
      </c>
      <c r="E1" t="s">
        <v>8</v>
      </c>
      <c r="F1" t="s">
        <v>60</v>
      </c>
      <c r="G1" t="s">
        <v>353</v>
      </c>
    </row>
    <row r="2" spans="1:7" ht="12.75">
      <c r="A2" t="s">
        <v>384</v>
      </c>
      <c r="B2" t="s">
        <v>1</v>
      </c>
      <c r="C2" t="s">
        <v>3</v>
      </c>
      <c r="D2" t="s">
        <v>188</v>
      </c>
      <c r="E2" t="s">
        <v>19</v>
      </c>
      <c r="F2" t="s">
        <v>61</v>
      </c>
      <c r="G2" t="s">
        <v>64</v>
      </c>
    </row>
    <row r="3" spans="1:5" ht="12.75">
      <c r="A3" t="s">
        <v>385</v>
      </c>
      <c r="D3" t="s">
        <v>189</v>
      </c>
      <c r="E3" t="s">
        <v>9</v>
      </c>
    </row>
    <row r="4" spans="4:5" ht="12.75">
      <c r="D4" t="s">
        <v>190</v>
      </c>
      <c r="E4" t="s">
        <v>10</v>
      </c>
    </row>
    <row r="5" spans="4:5" ht="12.75">
      <c r="D5" t="s">
        <v>191</v>
      </c>
      <c r="E5" t="s">
        <v>346</v>
      </c>
    </row>
    <row r="6" spans="4:5" ht="12.75">
      <c r="D6" t="s">
        <v>192</v>
      </c>
      <c r="E6" t="s">
        <v>347</v>
      </c>
    </row>
    <row r="7" spans="4:5" ht="12.75">
      <c r="D7" t="s">
        <v>193</v>
      </c>
      <c r="E7" t="s">
        <v>116</v>
      </c>
    </row>
    <row r="8" spans="4:5" ht="12.75">
      <c r="D8" t="s">
        <v>194</v>
      </c>
      <c r="E8" t="s">
        <v>174</v>
      </c>
    </row>
    <row r="9" ht="12.75">
      <c r="D9" t="s">
        <v>195</v>
      </c>
    </row>
    <row r="10" ht="12.75">
      <c r="D10" t="s">
        <v>196</v>
      </c>
    </row>
    <row r="11" ht="12.75">
      <c r="D11" t="s">
        <v>197</v>
      </c>
    </row>
    <row r="12" ht="12.75">
      <c r="D12" t="s">
        <v>198</v>
      </c>
    </row>
    <row r="13" ht="12.75">
      <c r="D13" t="s">
        <v>199</v>
      </c>
    </row>
    <row r="14" ht="12.75">
      <c r="D14" t="s">
        <v>200</v>
      </c>
    </row>
    <row r="15" ht="12.75">
      <c r="D15" t="s">
        <v>201</v>
      </c>
    </row>
    <row r="16" ht="12.75">
      <c r="D16" t="s">
        <v>202</v>
      </c>
    </row>
    <row r="17" ht="12.75">
      <c r="D17" t="s">
        <v>203</v>
      </c>
    </row>
    <row r="18" ht="12.75">
      <c r="D18" t="s">
        <v>204</v>
      </c>
    </row>
    <row r="19" ht="12.75">
      <c r="D19" t="s">
        <v>205</v>
      </c>
    </row>
    <row r="20" ht="12.75">
      <c r="D20" t="s">
        <v>206</v>
      </c>
    </row>
    <row r="21" ht="12.75">
      <c r="D21" t="s">
        <v>207</v>
      </c>
    </row>
    <row r="22" ht="12.75">
      <c r="D22" t="s">
        <v>208</v>
      </c>
    </row>
    <row r="23" ht="12.75">
      <c r="D23" t="s">
        <v>209</v>
      </c>
    </row>
    <row r="24" ht="12.75">
      <c r="D24" t="s">
        <v>210</v>
      </c>
    </row>
    <row r="25" ht="12.75">
      <c r="D25" t="s">
        <v>211</v>
      </c>
    </row>
    <row r="26" ht="12.75">
      <c r="D26" t="s">
        <v>212</v>
      </c>
    </row>
    <row r="27" ht="12.75">
      <c r="D27" t="s">
        <v>213</v>
      </c>
    </row>
    <row r="28" ht="12.75">
      <c r="D28" t="s">
        <v>214</v>
      </c>
    </row>
    <row r="29" ht="12.75">
      <c r="D29" t="s">
        <v>215</v>
      </c>
    </row>
    <row r="30" ht="12.75">
      <c r="D30" t="s">
        <v>216</v>
      </c>
    </row>
    <row r="31" ht="12.75">
      <c r="D31" t="s">
        <v>217</v>
      </c>
    </row>
    <row r="32" ht="12.75">
      <c r="D32" t="s">
        <v>218</v>
      </c>
    </row>
    <row r="33" ht="12.75">
      <c r="D33" t="s">
        <v>219</v>
      </c>
    </row>
    <row r="34" ht="12.75">
      <c r="D34" t="s">
        <v>220</v>
      </c>
    </row>
    <row r="35" ht="12.75">
      <c r="D35" t="s">
        <v>221</v>
      </c>
    </row>
    <row r="36" ht="12.75">
      <c r="D36" t="s">
        <v>222</v>
      </c>
    </row>
    <row r="37" ht="12.75">
      <c r="D37" t="s">
        <v>223</v>
      </c>
    </row>
    <row r="38" ht="12.75">
      <c r="D38" t="s">
        <v>224</v>
      </c>
    </row>
    <row r="39" ht="12.75">
      <c r="D39" t="s">
        <v>225</v>
      </c>
    </row>
    <row r="40" ht="12.75">
      <c r="D40" t="s">
        <v>226</v>
      </c>
    </row>
    <row r="41" ht="12.75">
      <c r="D41" t="s">
        <v>227</v>
      </c>
    </row>
    <row r="42" ht="12.75">
      <c r="D42" t="s">
        <v>228</v>
      </c>
    </row>
    <row r="43" ht="12.75">
      <c r="D43" t="s">
        <v>229</v>
      </c>
    </row>
    <row r="44" ht="12.75">
      <c r="D44" t="s">
        <v>230</v>
      </c>
    </row>
    <row r="45" ht="12.75">
      <c r="D45" t="s">
        <v>231</v>
      </c>
    </row>
    <row r="46" ht="12.75">
      <c r="D46" t="s">
        <v>232</v>
      </c>
    </row>
    <row r="47" ht="12.75">
      <c r="D47" t="s">
        <v>233</v>
      </c>
    </row>
    <row r="48" ht="12.75">
      <c r="D48" t="s">
        <v>234</v>
      </c>
    </row>
    <row r="49" ht="12.75">
      <c r="D49" t="s">
        <v>235</v>
      </c>
    </row>
    <row r="50" ht="12.75">
      <c r="D50" t="s">
        <v>236</v>
      </c>
    </row>
    <row r="51" ht="12.75">
      <c r="D51" t="s">
        <v>237</v>
      </c>
    </row>
    <row r="52" ht="12.75">
      <c r="D52" t="s">
        <v>238</v>
      </c>
    </row>
    <row r="53" ht="12.75">
      <c r="D53" t="s">
        <v>239</v>
      </c>
    </row>
    <row r="54" ht="12.75">
      <c r="D54" t="s">
        <v>240</v>
      </c>
    </row>
    <row r="55" ht="12.75">
      <c r="D55" t="s">
        <v>241</v>
      </c>
    </row>
    <row r="56" ht="12.75">
      <c r="D56" t="s">
        <v>242</v>
      </c>
    </row>
    <row r="57" ht="12.75">
      <c r="D57" t="s">
        <v>243</v>
      </c>
    </row>
    <row r="58" ht="12.75">
      <c r="D58" t="s">
        <v>244</v>
      </c>
    </row>
    <row r="59" ht="12.75">
      <c r="D59" t="s">
        <v>245</v>
      </c>
    </row>
    <row r="60" ht="12.75">
      <c r="D60" t="s">
        <v>246</v>
      </c>
    </row>
    <row r="61" ht="12.75">
      <c r="D61" t="s">
        <v>247</v>
      </c>
    </row>
    <row r="62" ht="12.75">
      <c r="D62" t="s">
        <v>248</v>
      </c>
    </row>
    <row r="63" ht="12.75">
      <c r="D63" t="s">
        <v>255</v>
      </c>
    </row>
    <row r="64" ht="12.75">
      <c r="D64" t="s">
        <v>256</v>
      </c>
    </row>
    <row r="65" ht="12.75">
      <c r="D65" t="s">
        <v>257</v>
      </c>
    </row>
    <row r="66" ht="12.75">
      <c r="D66" t="s">
        <v>258</v>
      </c>
    </row>
    <row r="67" ht="12.75">
      <c r="D67" t="s">
        <v>259</v>
      </c>
    </row>
    <row r="68" ht="12.75">
      <c r="D68" t="s">
        <v>260</v>
      </c>
    </row>
    <row r="69" ht="12.75">
      <c r="D69" t="s">
        <v>261</v>
      </c>
    </row>
    <row r="70" ht="12.75">
      <c r="D70" t="s">
        <v>262</v>
      </c>
    </row>
    <row r="71" ht="12.75">
      <c r="D71" t="s">
        <v>263</v>
      </c>
    </row>
    <row r="72" ht="12.75">
      <c r="D72" t="s">
        <v>264</v>
      </c>
    </row>
    <row r="73" ht="12.75">
      <c r="D73" t="s">
        <v>265</v>
      </c>
    </row>
    <row r="74" ht="12.75">
      <c r="D74" t="s">
        <v>266</v>
      </c>
    </row>
    <row r="75" ht="12.75">
      <c r="D75" t="s">
        <v>267</v>
      </c>
    </row>
    <row r="76" ht="12.75">
      <c r="D76" t="s">
        <v>268</v>
      </c>
    </row>
    <row r="77" ht="12.75">
      <c r="D77" t="s">
        <v>269</v>
      </c>
    </row>
    <row r="78" ht="12.75">
      <c r="D78" t="s">
        <v>270</v>
      </c>
    </row>
    <row r="79" ht="12.75">
      <c r="D79" t="s">
        <v>271</v>
      </c>
    </row>
    <row r="80" ht="12.75">
      <c r="D80" t="s">
        <v>272</v>
      </c>
    </row>
    <row r="81" ht="12.75">
      <c r="D81" t="s">
        <v>273</v>
      </c>
    </row>
    <row r="82" ht="12.75">
      <c r="D82" t="s">
        <v>274</v>
      </c>
    </row>
    <row r="83" ht="12.75">
      <c r="D83" t="s">
        <v>275</v>
      </c>
    </row>
    <row r="84" ht="12.75">
      <c r="D84" t="s">
        <v>276</v>
      </c>
    </row>
    <row r="85" ht="12.75">
      <c r="D85" t="s">
        <v>277</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rorym</cp:lastModifiedBy>
  <dcterms:created xsi:type="dcterms:W3CDTF">2010-12-21T10:49:30Z</dcterms:created>
  <dcterms:modified xsi:type="dcterms:W3CDTF">2012-09-21T16:53:26Z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